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05"/>
  <workbookPr/>
  <mc:AlternateContent xmlns:mc="http://schemas.openxmlformats.org/markup-compatibility/2006">
    <mc:Choice Requires="x15">
      <x15ac:absPath xmlns:x15ac="http://schemas.microsoft.com/office/spreadsheetml/2010/11/ac" url="https://cibolabs-my.sharepoint.com/personal/ptickle_cibolabs_com_au/Documents/CiboDeliveryFolders/AAA_EcoRich/"/>
    </mc:Choice>
  </mc:AlternateContent>
  <xr:revisionPtr revIDLastSave="0" documentId="8_{581E52D7-7EF6-40A1-9039-6E265A8EF784}" xr6:coauthVersionLast="47" xr6:coauthVersionMax="47" xr10:uidLastSave="{00000000-0000-0000-0000-000000000000}"/>
  <bookViews>
    <workbookView xWindow="1425" yWindow="1425" windowWidth="21600" windowHeight="11295" firstSheet="2" activeTab="2" xr2:uid="{00000000-000D-0000-FFFF-FFFF00000000}"/>
  </bookViews>
  <sheets>
    <sheet name="Read Me" sheetId="6" r:id="rId1"/>
    <sheet name="Chart1" sheetId="7" r:id="rId2"/>
    <sheet name="SAFB w New AE" sheetId="5" r:id="rId3"/>
    <sheet name="Simple FB for GLM" sheetId="1" r:id="rId4"/>
    <sheet name="AE Tables" sheetId="3" r:id="rId5"/>
    <sheet name="Numbers to AEs Conversion" sheetId="4" r:id="rId6"/>
    <sheet name="Accessible Yield Calc" sheetId="2" r:id="rId7"/>
  </sheets>
  <definedNames>
    <definedName name="_xlnm.Print_Area" localSheetId="3">'Simple FB for GLM'!$A$1:$I$48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9" i="5" l="1"/>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7" i="5"/>
  <c r="AJ118" i="5"/>
  <c r="AJ119" i="5"/>
  <c r="AJ120" i="5"/>
  <c r="AJ121" i="5"/>
  <c r="AJ122" i="5"/>
  <c r="AJ123" i="5"/>
  <c r="AJ124" i="5"/>
  <c r="AJ125" i="5"/>
  <c r="AJ126" i="5"/>
  <c r="AJ127" i="5"/>
  <c r="AJ128"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5" i="5"/>
  <c r="AJ176"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Z109" i="5"/>
  <c r="Z110" i="5"/>
  <c r="Z111" i="5"/>
  <c r="Z112" i="5"/>
  <c r="Z113" i="5"/>
  <c r="Z114" i="5"/>
  <c r="Z115" i="5"/>
  <c r="Z116" i="5"/>
  <c r="Z117" i="5"/>
  <c r="Z118" i="5"/>
  <c r="Z119" i="5"/>
  <c r="Z120" i="5"/>
  <c r="Z121" i="5"/>
  <c r="Z122" i="5"/>
  <c r="Z123" i="5"/>
  <c r="Z124" i="5"/>
  <c r="Z125" i="5"/>
  <c r="Z126" i="5"/>
  <c r="Z127" i="5"/>
  <c r="Z128" i="5"/>
  <c r="Z129" i="5"/>
  <c r="Z130" i="5"/>
  <c r="Z131" i="5"/>
  <c r="Z132" i="5"/>
  <c r="Z133" i="5"/>
  <c r="Z134" i="5"/>
  <c r="Z135" i="5"/>
  <c r="Z136" i="5"/>
  <c r="Z137" i="5"/>
  <c r="Z138" i="5"/>
  <c r="Z139" i="5"/>
  <c r="Z140" i="5"/>
  <c r="Z141" i="5"/>
  <c r="Z142" i="5"/>
  <c r="Z143" i="5"/>
  <c r="Z144" i="5"/>
  <c r="Z145" i="5"/>
  <c r="Z146" i="5"/>
  <c r="Z147" i="5"/>
  <c r="Z148" i="5"/>
  <c r="Z149" i="5"/>
  <c r="Z150" i="5"/>
  <c r="Z151" i="5"/>
  <c r="Z152" i="5"/>
  <c r="Z153" i="5"/>
  <c r="Z154" i="5"/>
  <c r="Z155" i="5"/>
  <c r="Z156" i="5"/>
  <c r="Z157" i="5"/>
  <c r="Z158" i="5"/>
  <c r="Z159" i="5"/>
  <c r="Z160" i="5"/>
  <c r="Z161" i="5"/>
  <c r="Z162" i="5"/>
  <c r="Z163" i="5"/>
  <c r="Z164" i="5"/>
  <c r="Z165" i="5"/>
  <c r="Z166" i="5"/>
  <c r="Z167" i="5"/>
  <c r="Z168" i="5"/>
  <c r="Z169" i="5"/>
  <c r="Z170" i="5"/>
  <c r="Z171" i="5"/>
  <c r="Z172" i="5"/>
  <c r="Z173" i="5"/>
  <c r="Z174" i="5"/>
  <c r="Z175" i="5"/>
  <c r="Z176" i="5"/>
  <c r="Z177" i="5"/>
  <c r="Z178" i="5"/>
  <c r="Z179" i="5"/>
  <c r="Z180" i="5"/>
  <c r="Z181" i="5"/>
  <c r="Z182" i="5"/>
  <c r="Z183" i="5"/>
  <c r="Z184" i="5"/>
  <c r="Z185" i="5"/>
  <c r="Z186" i="5"/>
  <c r="Z187" i="5"/>
  <c r="Z188" i="5"/>
  <c r="Z189" i="5"/>
  <c r="Z190" i="5"/>
  <c r="Z191" i="5"/>
  <c r="Z192" i="5"/>
  <c r="Z193" i="5"/>
  <c r="Z194" i="5"/>
  <c r="Z195" i="5"/>
  <c r="Z196" i="5"/>
  <c r="Z197" i="5"/>
  <c r="Z198" i="5"/>
  <c r="Z199" i="5"/>
  <c r="Z200" i="5"/>
  <c r="Z10" i="5"/>
  <c r="Z11" i="5"/>
  <c r="Z9" i="5"/>
  <c r="R40" i="5"/>
  <c r="T40" i="5"/>
  <c r="R41" i="5"/>
  <c r="T41" i="5"/>
  <c r="R42" i="5"/>
  <c r="T42" i="5"/>
  <c r="R43" i="5"/>
  <c r="T43" i="5"/>
  <c r="R44" i="5"/>
  <c r="T44" i="5"/>
  <c r="R45" i="5"/>
  <c r="T45" i="5"/>
  <c r="R46" i="5"/>
  <c r="T46" i="5"/>
  <c r="R47" i="5"/>
  <c r="T47" i="5"/>
  <c r="R48" i="5"/>
  <c r="T48" i="5"/>
  <c r="R49" i="5"/>
  <c r="T49" i="5"/>
  <c r="R50" i="5"/>
  <c r="T50" i="5"/>
  <c r="R51" i="5"/>
  <c r="T51" i="5"/>
  <c r="R52" i="5"/>
  <c r="T52" i="5"/>
  <c r="R53" i="5"/>
  <c r="T53" i="5"/>
  <c r="R54" i="5"/>
  <c r="T54" i="5"/>
  <c r="R55" i="5"/>
  <c r="T55" i="5"/>
  <c r="R56" i="5"/>
  <c r="T56" i="5"/>
  <c r="R57" i="5"/>
  <c r="T57" i="5"/>
  <c r="R58" i="5"/>
  <c r="T58" i="5"/>
  <c r="R59" i="5"/>
  <c r="T59" i="5"/>
  <c r="R60" i="5"/>
  <c r="T60" i="5"/>
  <c r="R61" i="5"/>
  <c r="T61" i="5"/>
  <c r="R62" i="5"/>
  <c r="T62" i="5"/>
  <c r="R63" i="5"/>
  <c r="T63" i="5"/>
  <c r="R64" i="5"/>
  <c r="T64" i="5"/>
  <c r="R65" i="5"/>
  <c r="T65" i="5"/>
  <c r="R66" i="5"/>
  <c r="T66" i="5"/>
  <c r="R67" i="5"/>
  <c r="T67" i="5"/>
  <c r="R68" i="5"/>
  <c r="T68" i="5"/>
  <c r="R69" i="5"/>
  <c r="T69" i="5"/>
  <c r="R70" i="5"/>
  <c r="T70" i="5"/>
  <c r="R71" i="5"/>
  <c r="T71" i="5"/>
  <c r="R72" i="5"/>
  <c r="T72" i="5"/>
  <c r="R73" i="5"/>
  <c r="T73" i="5"/>
  <c r="R74" i="5"/>
  <c r="T74" i="5"/>
  <c r="R75" i="5"/>
  <c r="T75" i="5"/>
  <c r="R76" i="5"/>
  <c r="T76" i="5"/>
  <c r="R77" i="5"/>
  <c r="T77" i="5"/>
  <c r="R78" i="5"/>
  <c r="T78" i="5"/>
  <c r="R79" i="5"/>
  <c r="T79" i="5"/>
  <c r="R80" i="5"/>
  <c r="T80" i="5"/>
  <c r="R81" i="5"/>
  <c r="T81" i="5"/>
  <c r="R82" i="5"/>
  <c r="T82" i="5"/>
  <c r="R83" i="5"/>
  <c r="T83" i="5"/>
  <c r="R84" i="5"/>
  <c r="T84" i="5"/>
  <c r="R85" i="5"/>
  <c r="T85" i="5"/>
  <c r="R86" i="5"/>
  <c r="T86" i="5"/>
  <c r="R87" i="5"/>
  <c r="T87" i="5"/>
  <c r="R88" i="5"/>
  <c r="T88" i="5"/>
  <c r="R89" i="5"/>
  <c r="T89" i="5"/>
  <c r="R90" i="5"/>
  <c r="T90" i="5"/>
  <c r="R91" i="5"/>
  <c r="T91" i="5"/>
  <c r="R92" i="5"/>
  <c r="T92" i="5"/>
  <c r="R93" i="5"/>
  <c r="T93" i="5"/>
  <c r="R94" i="5"/>
  <c r="T94" i="5"/>
  <c r="R95" i="5"/>
  <c r="T95" i="5"/>
  <c r="R96" i="5"/>
  <c r="T96" i="5"/>
  <c r="R97" i="5"/>
  <c r="T97" i="5"/>
  <c r="R98" i="5"/>
  <c r="T98" i="5"/>
  <c r="R99" i="5"/>
  <c r="T99" i="5"/>
  <c r="R100" i="5"/>
  <c r="T100" i="5"/>
  <c r="R101" i="5"/>
  <c r="T101" i="5"/>
  <c r="R102" i="5"/>
  <c r="T102" i="5"/>
  <c r="R103" i="5"/>
  <c r="T103" i="5"/>
  <c r="R104" i="5"/>
  <c r="T104" i="5"/>
  <c r="R105" i="5"/>
  <c r="T105" i="5"/>
  <c r="R106" i="5"/>
  <c r="T106" i="5"/>
  <c r="R107" i="5"/>
  <c r="T107" i="5"/>
  <c r="R108" i="5"/>
  <c r="T108" i="5"/>
  <c r="R109" i="5"/>
  <c r="T109" i="5"/>
  <c r="R110" i="5"/>
  <c r="T110" i="5"/>
  <c r="R111" i="5"/>
  <c r="T111" i="5"/>
  <c r="R112" i="5"/>
  <c r="T112" i="5"/>
  <c r="R113" i="5"/>
  <c r="T113" i="5"/>
  <c r="R114" i="5"/>
  <c r="T114" i="5"/>
  <c r="R115" i="5"/>
  <c r="T115" i="5"/>
  <c r="R116" i="5"/>
  <c r="T116" i="5"/>
  <c r="R117" i="5"/>
  <c r="T117" i="5"/>
  <c r="R118" i="5"/>
  <c r="T118" i="5"/>
  <c r="R119" i="5"/>
  <c r="T119" i="5"/>
  <c r="R120" i="5"/>
  <c r="T120" i="5"/>
  <c r="R121" i="5"/>
  <c r="T121" i="5"/>
  <c r="R122" i="5"/>
  <c r="T122" i="5"/>
  <c r="R123" i="5"/>
  <c r="T123" i="5"/>
  <c r="R124" i="5"/>
  <c r="T124" i="5"/>
  <c r="R125" i="5"/>
  <c r="T125" i="5"/>
  <c r="R126" i="5"/>
  <c r="T126" i="5"/>
  <c r="R127" i="5"/>
  <c r="T127" i="5"/>
  <c r="R128" i="5"/>
  <c r="T128" i="5"/>
  <c r="R129" i="5"/>
  <c r="T129" i="5"/>
  <c r="R130" i="5"/>
  <c r="T130" i="5"/>
  <c r="R131" i="5"/>
  <c r="T131" i="5"/>
  <c r="R132" i="5"/>
  <c r="T132" i="5"/>
  <c r="R133" i="5"/>
  <c r="T133" i="5"/>
  <c r="R134" i="5"/>
  <c r="T134" i="5"/>
  <c r="R135" i="5"/>
  <c r="T135" i="5"/>
  <c r="R136" i="5"/>
  <c r="T136" i="5"/>
  <c r="R137" i="5"/>
  <c r="T137" i="5"/>
  <c r="R138" i="5"/>
  <c r="T138" i="5"/>
  <c r="R139" i="5"/>
  <c r="T139" i="5"/>
  <c r="R140" i="5"/>
  <c r="T140" i="5"/>
  <c r="R141" i="5"/>
  <c r="T141" i="5"/>
  <c r="R142" i="5"/>
  <c r="T142" i="5"/>
  <c r="R143" i="5"/>
  <c r="T143" i="5"/>
  <c r="R144" i="5"/>
  <c r="T144" i="5"/>
  <c r="R145" i="5"/>
  <c r="T145" i="5"/>
  <c r="R146" i="5"/>
  <c r="T146" i="5"/>
  <c r="R147" i="5"/>
  <c r="T147" i="5"/>
  <c r="R148" i="5"/>
  <c r="T148" i="5"/>
  <c r="R149" i="5"/>
  <c r="T149" i="5"/>
  <c r="R150" i="5"/>
  <c r="T150" i="5"/>
  <c r="R151" i="5"/>
  <c r="T151" i="5"/>
  <c r="R152" i="5"/>
  <c r="T152" i="5"/>
  <c r="R153" i="5"/>
  <c r="T153" i="5"/>
  <c r="R154" i="5"/>
  <c r="T154" i="5"/>
  <c r="R155" i="5"/>
  <c r="T155" i="5"/>
  <c r="R156" i="5"/>
  <c r="T156" i="5"/>
  <c r="R157" i="5"/>
  <c r="T157" i="5"/>
  <c r="R158" i="5"/>
  <c r="T158" i="5"/>
  <c r="R159" i="5"/>
  <c r="T159" i="5"/>
  <c r="R160" i="5"/>
  <c r="T160" i="5"/>
  <c r="R161" i="5"/>
  <c r="T161" i="5"/>
  <c r="R162" i="5"/>
  <c r="T162" i="5"/>
  <c r="R163" i="5"/>
  <c r="T163" i="5"/>
  <c r="R164" i="5"/>
  <c r="T164" i="5"/>
  <c r="R165" i="5"/>
  <c r="T165" i="5"/>
  <c r="R166" i="5"/>
  <c r="T166" i="5"/>
  <c r="R167" i="5"/>
  <c r="T167" i="5"/>
  <c r="R168" i="5"/>
  <c r="T168" i="5"/>
  <c r="R169" i="5"/>
  <c r="T169" i="5"/>
  <c r="R170" i="5"/>
  <c r="T170" i="5"/>
  <c r="R171" i="5"/>
  <c r="T171" i="5"/>
  <c r="R172" i="5"/>
  <c r="T172" i="5"/>
  <c r="R173" i="5"/>
  <c r="T173" i="5"/>
  <c r="R174" i="5"/>
  <c r="T174" i="5"/>
  <c r="R175" i="5"/>
  <c r="T175" i="5"/>
  <c r="R176" i="5"/>
  <c r="T176" i="5"/>
  <c r="R177" i="5"/>
  <c r="T177" i="5"/>
  <c r="R178" i="5"/>
  <c r="T178" i="5"/>
  <c r="R179" i="5"/>
  <c r="T179" i="5"/>
  <c r="R180" i="5"/>
  <c r="T180" i="5"/>
  <c r="R181" i="5"/>
  <c r="T181" i="5"/>
  <c r="R182" i="5"/>
  <c r="T182" i="5"/>
  <c r="R183" i="5"/>
  <c r="T183" i="5"/>
  <c r="R184" i="5"/>
  <c r="T184" i="5"/>
  <c r="R185" i="5"/>
  <c r="T185" i="5"/>
  <c r="R186" i="5"/>
  <c r="T186" i="5"/>
  <c r="R187" i="5"/>
  <c r="T187" i="5"/>
  <c r="R188" i="5"/>
  <c r="T188" i="5"/>
  <c r="R189" i="5"/>
  <c r="T189" i="5"/>
  <c r="R190" i="5"/>
  <c r="T190" i="5"/>
  <c r="R191" i="5"/>
  <c r="T191" i="5"/>
  <c r="R192" i="5"/>
  <c r="T192" i="5"/>
  <c r="R193" i="5"/>
  <c r="T193" i="5"/>
  <c r="R194" i="5"/>
  <c r="T194" i="5"/>
  <c r="R195" i="5"/>
  <c r="T195" i="5"/>
  <c r="R196" i="5"/>
  <c r="T196" i="5"/>
  <c r="R197" i="5"/>
  <c r="T197" i="5"/>
  <c r="R198" i="5"/>
  <c r="T198" i="5"/>
  <c r="R199" i="5"/>
  <c r="T199" i="5"/>
  <c r="R200" i="5"/>
  <c r="T200" i="5"/>
  <c r="R39" i="5"/>
  <c r="T39" i="5"/>
  <c r="R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67" i="5"/>
  <c r="P68" i="5"/>
  <c r="P69" i="5"/>
  <c r="P70" i="5"/>
  <c r="P71" i="5"/>
  <c r="P72" i="5"/>
  <c r="P73" i="5"/>
  <c r="P74" i="5"/>
  <c r="P75" i="5"/>
  <c r="P76" i="5"/>
  <c r="P77" i="5"/>
  <c r="P78" i="5"/>
  <c r="P79" i="5"/>
  <c r="P80" i="5"/>
  <c r="P81" i="5"/>
  <c r="P82" i="5"/>
  <c r="P8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M96" i="5"/>
  <c r="M192" i="5"/>
  <c r="Q192" i="5" s="1"/>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K39" i="5"/>
  <c r="K40" i="5"/>
  <c r="M40" i="5" s="1"/>
  <c r="O40" i="5" s="1"/>
  <c r="K41" i="5"/>
  <c r="M41" i="5" s="1"/>
  <c r="K42" i="5"/>
  <c r="K43" i="5"/>
  <c r="K44" i="5"/>
  <c r="K45" i="5"/>
  <c r="K46" i="5"/>
  <c r="K47" i="5"/>
  <c r="K48" i="5"/>
  <c r="M48" i="5" s="1"/>
  <c r="K49" i="5"/>
  <c r="K50" i="5"/>
  <c r="K51" i="5"/>
  <c r="K52" i="5"/>
  <c r="K53" i="5"/>
  <c r="K54" i="5"/>
  <c r="K55" i="5"/>
  <c r="M55" i="5" s="1"/>
  <c r="K56" i="5"/>
  <c r="K57" i="5"/>
  <c r="M57" i="5" s="1"/>
  <c r="K58" i="5"/>
  <c r="K59" i="5"/>
  <c r="K60" i="5"/>
  <c r="K61" i="5"/>
  <c r="K62" i="5"/>
  <c r="K63" i="5"/>
  <c r="K64" i="5"/>
  <c r="M64" i="5" s="1"/>
  <c r="K65" i="5"/>
  <c r="M65" i="5" s="1"/>
  <c r="K66" i="5"/>
  <c r="K67" i="5"/>
  <c r="K68" i="5"/>
  <c r="K69" i="5"/>
  <c r="K70" i="5"/>
  <c r="K71" i="5"/>
  <c r="K72" i="5"/>
  <c r="M72" i="5" s="1"/>
  <c r="O72" i="5" s="1"/>
  <c r="K73" i="5"/>
  <c r="M73" i="5" s="1"/>
  <c r="O73" i="5" s="1"/>
  <c r="K74" i="5"/>
  <c r="K75" i="5"/>
  <c r="K76" i="5"/>
  <c r="K77" i="5"/>
  <c r="K78" i="5"/>
  <c r="K79" i="5"/>
  <c r="K80" i="5"/>
  <c r="M80" i="5" s="1"/>
  <c r="K81" i="5"/>
  <c r="K82" i="5"/>
  <c r="K83" i="5"/>
  <c r="K84" i="5"/>
  <c r="K85" i="5"/>
  <c r="K86" i="5"/>
  <c r="K87" i="5"/>
  <c r="M87" i="5" s="1"/>
  <c r="K88" i="5"/>
  <c r="K89" i="5"/>
  <c r="M89" i="5" s="1"/>
  <c r="K90" i="5"/>
  <c r="K91" i="5"/>
  <c r="K92" i="5"/>
  <c r="K93" i="5"/>
  <c r="K94" i="5"/>
  <c r="K95" i="5"/>
  <c r="K96" i="5"/>
  <c r="K97" i="5"/>
  <c r="K98" i="5"/>
  <c r="K99" i="5"/>
  <c r="K100" i="5"/>
  <c r="K101" i="5"/>
  <c r="K102" i="5"/>
  <c r="K103" i="5"/>
  <c r="K104" i="5"/>
  <c r="M104" i="5" s="1"/>
  <c r="O104" i="5" s="1"/>
  <c r="K105" i="5"/>
  <c r="M105" i="5" s="1"/>
  <c r="O105" i="5" s="1"/>
  <c r="K106" i="5"/>
  <c r="K107" i="5"/>
  <c r="K108" i="5"/>
  <c r="K109" i="5"/>
  <c r="K110" i="5"/>
  <c r="K111" i="5"/>
  <c r="K112" i="5"/>
  <c r="M112" i="5" s="1"/>
  <c r="K113" i="5"/>
  <c r="K114" i="5"/>
  <c r="K115" i="5"/>
  <c r="K116" i="5"/>
  <c r="K117" i="5"/>
  <c r="K118" i="5"/>
  <c r="K119" i="5"/>
  <c r="M119" i="5" s="1"/>
  <c r="K120" i="5"/>
  <c r="K121" i="5"/>
  <c r="M121" i="5" s="1"/>
  <c r="K122" i="5"/>
  <c r="K123" i="5"/>
  <c r="K124" i="5"/>
  <c r="K125" i="5"/>
  <c r="K126" i="5"/>
  <c r="K127" i="5"/>
  <c r="M127" i="5" s="1"/>
  <c r="K128" i="5"/>
  <c r="M128" i="5" s="1"/>
  <c r="K129" i="5"/>
  <c r="M129" i="5" s="1"/>
  <c r="K130" i="5"/>
  <c r="K131" i="5"/>
  <c r="K132" i="5"/>
  <c r="K133" i="5"/>
  <c r="K134" i="5"/>
  <c r="K135" i="5"/>
  <c r="K136" i="5"/>
  <c r="M136" i="5" s="1"/>
  <c r="K137" i="5"/>
  <c r="M137" i="5" s="1"/>
  <c r="O137" i="5" s="1"/>
  <c r="S137" i="5" s="1"/>
  <c r="K138" i="5"/>
  <c r="K139" i="5"/>
  <c r="K140" i="5"/>
  <c r="K141" i="5"/>
  <c r="K142" i="5"/>
  <c r="K143" i="5"/>
  <c r="K144" i="5"/>
  <c r="M144" i="5" s="1"/>
  <c r="K145" i="5"/>
  <c r="K146" i="5"/>
  <c r="K147" i="5"/>
  <c r="K148" i="5"/>
  <c r="K149" i="5"/>
  <c r="K150" i="5"/>
  <c r="K151" i="5"/>
  <c r="K152" i="5"/>
  <c r="M152" i="5" s="1"/>
  <c r="K153" i="5"/>
  <c r="M153" i="5" s="1"/>
  <c r="K154" i="5"/>
  <c r="K155" i="5"/>
  <c r="K156" i="5"/>
  <c r="K157" i="5"/>
  <c r="K158" i="5"/>
  <c r="K159" i="5"/>
  <c r="M159" i="5" s="1"/>
  <c r="K160" i="5"/>
  <c r="M160" i="5" s="1"/>
  <c r="K161" i="5"/>
  <c r="M161" i="5" s="1"/>
  <c r="K162" i="5"/>
  <c r="K163" i="5"/>
  <c r="K164" i="5"/>
  <c r="K165" i="5"/>
  <c r="K166" i="5"/>
  <c r="K167" i="5"/>
  <c r="M167" i="5" s="1"/>
  <c r="K168" i="5"/>
  <c r="M168" i="5" s="1"/>
  <c r="K169" i="5"/>
  <c r="M169" i="5" s="1"/>
  <c r="K170" i="5"/>
  <c r="K171" i="5"/>
  <c r="K172" i="5"/>
  <c r="K173" i="5"/>
  <c r="K174" i="5"/>
  <c r="K175" i="5"/>
  <c r="M175" i="5" s="1"/>
  <c r="K176" i="5"/>
  <c r="M176" i="5" s="1"/>
  <c r="K177" i="5"/>
  <c r="M177" i="5" s="1"/>
  <c r="K178" i="5"/>
  <c r="K179" i="5"/>
  <c r="M179" i="5" s="1"/>
  <c r="K180" i="5"/>
  <c r="K181" i="5"/>
  <c r="K182" i="5"/>
  <c r="K183" i="5"/>
  <c r="K184" i="5"/>
  <c r="M184" i="5" s="1"/>
  <c r="K185" i="5"/>
  <c r="K186" i="5"/>
  <c r="K187" i="5"/>
  <c r="K188" i="5"/>
  <c r="K189" i="5"/>
  <c r="K190" i="5"/>
  <c r="K191" i="5"/>
  <c r="M191" i="5" s="1"/>
  <c r="K192" i="5"/>
  <c r="K193" i="5"/>
  <c r="M193" i="5" s="1"/>
  <c r="K194" i="5"/>
  <c r="K195" i="5"/>
  <c r="K196" i="5"/>
  <c r="K197" i="5"/>
  <c r="K198" i="5"/>
  <c r="K199" i="5"/>
  <c r="K200" i="5"/>
  <c r="M200" i="5" s="1"/>
  <c r="H43" i="5"/>
  <c r="H154" i="5"/>
  <c r="H187" i="5"/>
  <c r="G39" i="5"/>
  <c r="G40" i="5"/>
  <c r="G41" i="5"/>
  <c r="G42" i="5"/>
  <c r="H42" i="5" s="1"/>
  <c r="G43" i="5"/>
  <c r="G44" i="5"/>
  <c r="G45" i="5"/>
  <c r="G46" i="5"/>
  <c r="G47" i="5"/>
  <c r="G48" i="5"/>
  <c r="G49" i="5"/>
  <c r="G50" i="5"/>
  <c r="H50" i="5" s="1"/>
  <c r="G51" i="5"/>
  <c r="G52" i="5"/>
  <c r="G53" i="5"/>
  <c r="G54" i="5"/>
  <c r="G55" i="5"/>
  <c r="G56" i="5"/>
  <c r="G57" i="5"/>
  <c r="G58" i="5"/>
  <c r="H58" i="5" s="1"/>
  <c r="G59" i="5"/>
  <c r="G60" i="5"/>
  <c r="G61" i="5"/>
  <c r="H61" i="5" s="1"/>
  <c r="G62" i="5"/>
  <c r="G63" i="5"/>
  <c r="G64" i="5"/>
  <c r="G65" i="5"/>
  <c r="G66" i="5"/>
  <c r="H66" i="5" s="1"/>
  <c r="G67" i="5"/>
  <c r="G68" i="5"/>
  <c r="G69" i="5"/>
  <c r="H69" i="5" s="1"/>
  <c r="G70" i="5"/>
  <c r="G71" i="5"/>
  <c r="G72" i="5"/>
  <c r="G73" i="5"/>
  <c r="G74" i="5"/>
  <c r="H74" i="5" s="1"/>
  <c r="G75" i="5"/>
  <c r="G76" i="5"/>
  <c r="G77" i="5"/>
  <c r="G78" i="5"/>
  <c r="H78" i="5" s="1"/>
  <c r="G79" i="5"/>
  <c r="G80" i="5"/>
  <c r="G81" i="5"/>
  <c r="G82" i="5"/>
  <c r="H82" i="5" s="1"/>
  <c r="G83" i="5"/>
  <c r="G84" i="5"/>
  <c r="G85" i="5"/>
  <c r="H85" i="5" s="1"/>
  <c r="G86" i="5"/>
  <c r="G87" i="5"/>
  <c r="G88" i="5"/>
  <c r="G89" i="5"/>
  <c r="G90" i="5"/>
  <c r="H90" i="5" s="1"/>
  <c r="G91" i="5"/>
  <c r="G92" i="5"/>
  <c r="G93" i="5"/>
  <c r="G94" i="5"/>
  <c r="H94" i="5" s="1"/>
  <c r="G95" i="5"/>
  <c r="G96" i="5"/>
  <c r="G97" i="5"/>
  <c r="G98" i="5"/>
  <c r="H98" i="5" s="1"/>
  <c r="G99" i="5"/>
  <c r="G100" i="5"/>
  <c r="G101" i="5"/>
  <c r="H101" i="5" s="1"/>
  <c r="G102" i="5"/>
  <c r="G103" i="5"/>
  <c r="G104" i="5"/>
  <c r="G105" i="5"/>
  <c r="G106" i="5"/>
  <c r="H106" i="5" s="1"/>
  <c r="G107" i="5"/>
  <c r="G108" i="5"/>
  <c r="G109" i="5"/>
  <c r="G110" i="5"/>
  <c r="H110" i="5" s="1"/>
  <c r="G111" i="5"/>
  <c r="G112" i="5"/>
  <c r="G113" i="5"/>
  <c r="G114" i="5"/>
  <c r="H114" i="5" s="1"/>
  <c r="G115" i="5"/>
  <c r="G116" i="5"/>
  <c r="G117" i="5"/>
  <c r="H117" i="5" s="1"/>
  <c r="G118" i="5"/>
  <c r="G119" i="5"/>
  <c r="G120" i="5"/>
  <c r="G121" i="5"/>
  <c r="G122" i="5"/>
  <c r="H122" i="5" s="1"/>
  <c r="G123" i="5"/>
  <c r="G124" i="5"/>
  <c r="G125" i="5"/>
  <c r="G126" i="5"/>
  <c r="H126" i="5" s="1"/>
  <c r="G127" i="5"/>
  <c r="G128" i="5"/>
  <c r="G129" i="5"/>
  <c r="G130" i="5"/>
  <c r="H130" i="5" s="1"/>
  <c r="G131" i="5"/>
  <c r="G132" i="5"/>
  <c r="G133" i="5"/>
  <c r="H133" i="5" s="1"/>
  <c r="G134" i="5"/>
  <c r="G135" i="5"/>
  <c r="G136" i="5"/>
  <c r="G137" i="5"/>
  <c r="G138" i="5"/>
  <c r="H138" i="5" s="1"/>
  <c r="G139" i="5"/>
  <c r="G140" i="5"/>
  <c r="G141" i="5"/>
  <c r="G142" i="5"/>
  <c r="H142" i="5" s="1"/>
  <c r="G143" i="5"/>
  <c r="G144" i="5"/>
  <c r="G145" i="5"/>
  <c r="G146" i="5"/>
  <c r="G147" i="5"/>
  <c r="G148" i="5"/>
  <c r="G149" i="5"/>
  <c r="G150" i="5"/>
  <c r="G151" i="5"/>
  <c r="G152" i="5"/>
  <c r="G153" i="5"/>
  <c r="G154" i="5"/>
  <c r="G155" i="5"/>
  <c r="H155" i="5" s="1"/>
  <c r="G156" i="5"/>
  <c r="G157" i="5"/>
  <c r="G158" i="5"/>
  <c r="H158" i="5" s="1"/>
  <c r="G159" i="5"/>
  <c r="G160" i="5"/>
  <c r="G161" i="5"/>
  <c r="G162" i="5"/>
  <c r="H162" i="5" s="1"/>
  <c r="G163" i="5"/>
  <c r="G164" i="5"/>
  <c r="G165" i="5"/>
  <c r="H165" i="5" s="1"/>
  <c r="G166" i="5"/>
  <c r="H166" i="5" s="1"/>
  <c r="G167" i="5"/>
  <c r="G168" i="5"/>
  <c r="G169" i="5"/>
  <c r="G170" i="5"/>
  <c r="H170" i="5" s="1"/>
  <c r="G171" i="5"/>
  <c r="G172" i="5"/>
  <c r="G173" i="5"/>
  <c r="G174" i="5"/>
  <c r="G175" i="5"/>
  <c r="G176" i="5"/>
  <c r="G177" i="5"/>
  <c r="G178" i="5"/>
  <c r="G179" i="5"/>
  <c r="G180" i="5"/>
  <c r="G181" i="5"/>
  <c r="G182" i="5"/>
  <c r="G183" i="5"/>
  <c r="G184" i="5"/>
  <c r="G185" i="5"/>
  <c r="G186" i="5"/>
  <c r="H186" i="5" s="1"/>
  <c r="G187" i="5"/>
  <c r="G188" i="5"/>
  <c r="G189" i="5"/>
  <c r="G190" i="5"/>
  <c r="H190" i="5" s="1"/>
  <c r="G191" i="5"/>
  <c r="G192" i="5"/>
  <c r="G193" i="5"/>
  <c r="G194" i="5"/>
  <c r="H194" i="5" s="1"/>
  <c r="G195" i="5"/>
  <c r="G196" i="5"/>
  <c r="G197" i="5"/>
  <c r="H197" i="5" s="1"/>
  <c r="G198" i="5"/>
  <c r="H198" i="5" s="1"/>
  <c r="G199" i="5"/>
  <c r="G200"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F39" i="5"/>
  <c r="F40" i="5"/>
  <c r="F41" i="5"/>
  <c r="F42" i="5"/>
  <c r="F43" i="5"/>
  <c r="F44" i="5"/>
  <c r="F45" i="5"/>
  <c r="H45" i="5" s="1"/>
  <c r="F46" i="5"/>
  <c r="F47" i="5"/>
  <c r="F48" i="5"/>
  <c r="F49" i="5"/>
  <c r="F50" i="5"/>
  <c r="F51" i="5"/>
  <c r="H51" i="5" s="1"/>
  <c r="F52" i="5"/>
  <c r="F53" i="5"/>
  <c r="H53" i="5" s="1"/>
  <c r="F54" i="5"/>
  <c r="F55" i="5"/>
  <c r="F56" i="5"/>
  <c r="F57" i="5"/>
  <c r="F58" i="5"/>
  <c r="F59" i="5"/>
  <c r="F60" i="5"/>
  <c r="F61" i="5"/>
  <c r="F62" i="5"/>
  <c r="F63" i="5"/>
  <c r="F64" i="5"/>
  <c r="F65" i="5"/>
  <c r="F66" i="5"/>
  <c r="F67" i="5"/>
  <c r="F68" i="5"/>
  <c r="F69" i="5"/>
  <c r="F70" i="5"/>
  <c r="H70" i="5" s="1"/>
  <c r="F71" i="5"/>
  <c r="F72" i="5"/>
  <c r="F73" i="5"/>
  <c r="F74" i="5"/>
  <c r="F75" i="5"/>
  <c r="H75" i="5" s="1"/>
  <c r="F76" i="5"/>
  <c r="F77" i="5"/>
  <c r="H77" i="5" s="1"/>
  <c r="F78" i="5"/>
  <c r="F79" i="5"/>
  <c r="F80" i="5"/>
  <c r="F81" i="5"/>
  <c r="F82" i="5"/>
  <c r="F83" i="5"/>
  <c r="F84" i="5"/>
  <c r="F85" i="5"/>
  <c r="F86" i="5"/>
  <c r="H86" i="5" s="1"/>
  <c r="F87" i="5"/>
  <c r="F88" i="5"/>
  <c r="F89" i="5"/>
  <c r="F90" i="5"/>
  <c r="F91" i="5"/>
  <c r="H91" i="5" s="1"/>
  <c r="F92" i="5"/>
  <c r="F93" i="5"/>
  <c r="H93" i="5" s="1"/>
  <c r="F94" i="5"/>
  <c r="F95" i="5"/>
  <c r="F96" i="5"/>
  <c r="F97" i="5"/>
  <c r="F98" i="5"/>
  <c r="F99" i="5"/>
  <c r="F100" i="5"/>
  <c r="F101" i="5"/>
  <c r="F102" i="5"/>
  <c r="H102" i="5" s="1"/>
  <c r="F103" i="5"/>
  <c r="F104" i="5"/>
  <c r="F105" i="5"/>
  <c r="F106" i="5"/>
  <c r="F107" i="5"/>
  <c r="H107" i="5" s="1"/>
  <c r="F108" i="5"/>
  <c r="F109" i="5"/>
  <c r="H109" i="5" s="1"/>
  <c r="F110" i="5"/>
  <c r="F111" i="5"/>
  <c r="F112" i="5"/>
  <c r="F113" i="5"/>
  <c r="F114" i="5"/>
  <c r="F115" i="5"/>
  <c r="F116" i="5"/>
  <c r="F117" i="5"/>
  <c r="F118" i="5"/>
  <c r="H118" i="5" s="1"/>
  <c r="F119" i="5"/>
  <c r="F120" i="5"/>
  <c r="F121" i="5"/>
  <c r="F122" i="5"/>
  <c r="F123" i="5"/>
  <c r="H123" i="5" s="1"/>
  <c r="F124" i="5"/>
  <c r="F125" i="5"/>
  <c r="H125" i="5" s="1"/>
  <c r="F126" i="5"/>
  <c r="F127" i="5"/>
  <c r="F128" i="5"/>
  <c r="F129" i="5"/>
  <c r="F130" i="5"/>
  <c r="F131" i="5"/>
  <c r="F132" i="5"/>
  <c r="F133" i="5"/>
  <c r="F134" i="5"/>
  <c r="H134" i="5" s="1"/>
  <c r="F135" i="5"/>
  <c r="F136" i="5"/>
  <c r="F137" i="5"/>
  <c r="F138" i="5"/>
  <c r="F139" i="5"/>
  <c r="H139" i="5" s="1"/>
  <c r="F140" i="5"/>
  <c r="F141" i="5"/>
  <c r="H141" i="5" s="1"/>
  <c r="F142" i="5"/>
  <c r="F143" i="5"/>
  <c r="F144" i="5"/>
  <c r="F145" i="5"/>
  <c r="H145" i="5" s="1"/>
  <c r="F146" i="5"/>
  <c r="F147" i="5"/>
  <c r="H147" i="5" s="1"/>
  <c r="F148" i="5"/>
  <c r="F149" i="5"/>
  <c r="H149" i="5" s="1"/>
  <c r="F150" i="5"/>
  <c r="H150" i="5" s="1"/>
  <c r="F151" i="5"/>
  <c r="F152" i="5"/>
  <c r="F153" i="5"/>
  <c r="F154" i="5"/>
  <c r="F155" i="5"/>
  <c r="F156" i="5"/>
  <c r="F157" i="5"/>
  <c r="H157" i="5" s="1"/>
  <c r="F158" i="5"/>
  <c r="F159" i="5"/>
  <c r="F160" i="5"/>
  <c r="F161" i="5"/>
  <c r="F162" i="5"/>
  <c r="F163" i="5"/>
  <c r="F164" i="5"/>
  <c r="F165" i="5"/>
  <c r="F166" i="5"/>
  <c r="F167" i="5"/>
  <c r="F168" i="5"/>
  <c r="F169" i="5"/>
  <c r="H169" i="5" s="1"/>
  <c r="F170" i="5"/>
  <c r="F171" i="5"/>
  <c r="H171" i="5" s="1"/>
  <c r="F172" i="5"/>
  <c r="F173" i="5"/>
  <c r="H173" i="5" s="1"/>
  <c r="F174" i="5"/>
  <c r="F175" i="5"/>
  <c r="F176" i="5"/>
  <c r="H176" i="5" s="1"/>
  <c r="F177" i="5"/>
  <c r="H177" i="5" s="1"/>
  <c r="F178" i="5"/>
  <c r="F179" i="5"/>
  <c r="H179" i="5" s="1"/>
  <c r="F180" i="5"/>
  <c r="F181" i="5"/>
  <c r="H181" i="5" s="1"/>
  <c r="F182" i="5"/>
  <c r="H182" i="5" s="1"/>
  <c r="F183" i="5"/>
  <c r="F184" i="5"/>
  <c r="F185" i="5"/>
  <c r="F186" i="5"/>
  <c r="F187" i="5"/>
  <c r="F188" i="5"/>
  <c r="F189" i="5"/>
  <c r="H189" i="5" s="1"/>
  <c r="F190" i="5"/>
  <c r="F191" i="5"/>
  <c r="F192" i="5"/>
  <c r="F193" i="5"/>
  <c r="F194" i="5"/>
  <c r="F195" i="5"/>
  <c r="F196" i="5"/>
  <c r="F197" i="5"/>
  <c r="F198" i="5"/>
  <c r="F199" i="5"/>
  <c r="F200"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8" i="5"/>
  <c r="R9" i="5"/>
  <c r="R8" i="5"/>
  <c r="K12" i="5"/>
  <c r="T8" i="5"/>
  <c r="AJ38" i="5"/>
  <c r="AJ37" i="5"/>
  <c r="AJ36" i="5"/>
  <c r="AJ35" i="5"/>
  <c r="AJ34" i="5"/>
  <c r="AJ33" i="5"/>
  <c r="AJ32" i="5"/>
  <c r="AJ31" i="5"/>
  <c r="AJ30" i="5"/>
  <c r="AJ29" i="5"/>
  <c r="AJ28" i="5"/>
  <c r="AJ27" i="5"/>
  <c r="AJ26" i="5"/>
  <c r="AJ25" i="5"/>
  <c r="AJ24" i="5"/>
  <c r="AJ23" i="5"/>
  <c r="AJ22" i="5"/>
  <c r="AJ21" i="5"/>
  <c r="AJ20" i="5"/>
  <c r="AJ19" i="5"/>
  <c r="AJ18" i="5"/>
  <c r="AJ17" i="5"/>
  <c r="AJ16" i="5"/>
  <c r="AJ15" i="5"/>
  <c r="AJ14" i="5"/>
  <c r="AJ13" i="5"/>
  <c r="AJ12" i="5"/>
  <c r="AJ11" i="5"/>
  <c r="AJ10" i="5"/>
  <c r="AJ9" i="5"/>
  <c r="AJ8" i="5"/>
  <c r="H3" i="5"/>
  <c r="AA168" i="5" s="1"/>
  <c r="AB168" i="5" s="1"/>
  <c r="T38" i="5"/>
  <c r="P38" i="5"/>
  <c r="N38" i="5"/>
  <c r="L38" i="5"/>
  <c r="K38" i="5"/>
  <c r="G38" i="5"/>
  <c r="F38" i="5"/>
  <c r="T37" i="5"/>
  <c r="R37" i="5"/>
  <c r="P37" i="5"/>
  <c r="N37" i="5"/>
  <c r="L37" i="5"/>
  <c r="K37" i="5"/>
  <c r="G37" i="5"/>
  <c r="F37" i="5"/>
  <c r="T36" i="5"/>
  <c r="R36" i="5"/>
  <c r="P36" i="5"/>
  <c r="N36" i="5"/>
  <c r="L36" i="5"/>
  <c r="K36" i="5"/>
  <c r="G36" i="5"/>
  <c r="F36" i="5"/>
  <c r="T35" i="5"/>
  <c r="R35" i="5"/>
  <c r="P35" i="5"/>
  <c r="N35" i="5"/>
  <c r="L35" i="5"/>
  <c r="K35" i="5"/>
  <c r="G35" i="5"/>
  <c r="F35" i="5"/>
  <c r="T34" i="5"/>
  <c r="R34" i="5"/>
  <c r="P34" i="5"/>
  <c r="N34" i="5"/>
  <c r="L34" i="5"/>
  <c r="K34" i="5"/>
  <c r="G34" i="5"/>
  <c r="F34" i="5"/>
  <c r="T33" i="5"/>
  <c r="R33" i="5"/>
  <c r="P33" i="5"/>
  <c r="N33" i="5"/>
  <c r="L33" i="5"/>
  <c r="K33" i="5"/>
  <c r="G33" i="5"/>
  <c r="F33" i="5"/>
  <c r="T32" i="5"/>
  <c r="R32" i="5"/>
  <c r="P32" i="5"/>
  <c r="N32" i="5"/>
  <c r="L32" i="5"/>
  <c r="K32" i="5"/>
  <c r="G32" i="5"/>
  <c r="F32" i="5"/>
  <c r="T31" i="5"/>
  <c r="R31" i="5"/>
  <c r="P31" i="5"/>
  <c r="N31" i="5"/>
  <c r="L31" i="5"/>
  <c r="K31" i="5"/>
  <c r="G31" i="5"/>
  <c r="F31" i="5"/>
  <c r="T30" i="5"/>
  <c r="R30" i="5"/>
  <c r="P30" i="5"/>
  <c r="N30" i="5"/>
  <c r="L30" i="5"/>
  <c r="K30" i="5"/>
  <c r="G30" i="5"/>
  <c r="F30" i="5"/>
  <c r="T29" i="5"/>
  <c r="R29" i="5"/>
  <c r="P29" i="5"/>
  <c r="N29" i="5"/>
  <c r="L29" i="5"/>
  <c r="K29" i="5"/>
  <c r="G29" i="5"/>
  <c r="F29" i="5"/>
  <c r="T28" i="5"/>
  <c r="R28" i="5"/>
  <c r="P28" i="5"/>
  <c r="N28" i="5"/>
  <c r="L28" i="5"/>
  <c r="K28" i="5"/>
  <c r="G28" i="5"/>
  <c r="F28" i="5"/>
  <c r="T27" i="5"/>
  <c r="R27" i="5"/>
  <c r="P27" i="5"/>
  <c r="N27" i="5"/>
  <c r="L27" i="5"/>
  <c r="K27" i="5"/>
  <c r="G27" i="5"/>
  <c r="F27" i="5"/>
  <c r="T26" i="5"/>
  <c r="R26" i="5"/>
  <c r="P26" i="5"/>
  <c r="N26" i="5"/>
  <c r="L26" i="5"/>
  <c r="K26" i="5"/>
  <c r="G26" i="5"/>
  <c r="F26" i="5"/>
  <c r="T25" i="5"/>
  <c r="R25" i="5"/>
  <c r="P25" i="5"/>
  <c r="N25" i="5"/>
  <c r="L25" i="5"/>
  <c r="K25" i="5"/>
  <c r="G25" i="5"/>
  <c r="F25" i="5"/>
  <c r="T24" i="5"/>
  <c r="R24" i="5"/>
  <c r="P24" i="5"/>
  <c r="N24" i="5"/>
  <c r="L24" i="5"/>
  <c r="K24" i="5"/>
  <c r="G24" i="5"/>
  <c r="F24" i="5"/>
  <c r="T23" i="5"/>
  <c r="R23" i="5"/>
  <c r="P23" i="5"/>
  <c r="N23" i="5"/>
  <c r="L23" i="5"/>
  <c r="K23" i="5"/>
  <c r="G23" i="5"/>
  <c r="F23" i="5"/>
  <c r="T22" i="5"/>
  <c r="R22" i="5"/>
  <c r="P22" i="5"/>
  <c r="N22" i="5"/>
  <c r="L22" i="5"/>
  <c r="K22" i="5"/>
  <c r="G22" i="5"/>
  <c r="F22" i="5"/>
  <c r="T21" i="5"/>
  <c r="R21" i="5"/>
  <c r="P21" i="5"/>
  <c r="N21" i="5"/>
  <c r="L21" i="5"/>
  <c r="K21" i="5"/>
  <c r="G21" i="5"/>
  <c r="F21" i="5"/>
  <c r="T20" i="5"/>
  <c r="R20" i="5"/>
  <c r="P20" i="5"/>
  <c r="N20" i="5"/>
  <c r="L20" i="5"/>
  <c r="K20" i="5"/>
  <c r="G20" i="5"/>
  <c r="F20" i="5"/>
  <c r="T19" i="5"/>
  <c r="R19" i="5"/>
  <c r="P19" i="5"/>
  <c r="N19" i="5"/>
  <c r="L19" i="5"/>
  <c r="K19" i="5"/>
  <c r="G19" i="5"/>
  <c r="F19" i="5"/>
  <c r="T18" i="5"/>
  <c r="R18" i="5"/>
  <c r="P18" i="5"/>
  <c r="N18" i="5"/>
  <c r="L18" i="5"/>
  <c r="K18" i="5"/>
  <c r="G18" i="5"/>
  <c r="F18" i="5"/>
  <c r="T17" i="5"/>
  <c r="R17" i="5"/>
  <c r="P17" i="5"/>
  <c r="N17" i="5"/>
  <c r="L17" i="5"/>
  <c r="K17" i="5"/>
  <c r="G17" i="5"/>
  <c r="F17" i="5"/>
  <c r="T16" i="5"/>
  <c r="R16" i="5"/>
  <c r="P16" i="5"/>
  <c r="N16" i="5"/>
  <c r="L16" i="5"/>
  <c r="K16" i="5"/>
  <c r="G16" i="5"/>
  <c r="F16" i="5"/>
  <c r="T15" i="5"/>
  <c r="R15" i="5"/>
  <c r="P15" i="5"/>
  <c r="N15" i="5"/>
  <c r="L15" i="5"/>
  <c r="K15" i="5"/>
  <c r="G15" i="5"/>
  <c r="F15" i="5"/>
  <c r="T14" i="5"/>
  <c r="R14" i="5"/>
  <c r="P14" i="5"/>
  <c r="N14" i="5"/>
  <c r="L14" i="5"/>
  <c r="K14" i="5"/>
  <c r="G14" i="5"/>
  <c r="F14" i="5"/>
  <c r="T13" i="5"/>
  <c r="R13" i="5"/>
  <c r="P13" i="5"/>
  <c r="N13" i="5"/>
  <c r="L13" i="5"/>
  <c r="K13" i="5"/>
  <c r="G13" i="5"/>
  <c r="F13" i="5"/>
  <c r="T12" i="5"/>
  <c r="R12" i="5"/>
  <c r="P12" i="5"/>
  <c r="N12" i="5"/>
  <c r="L12" i="5"/>
  <c r="G12" i="5"/>
  <c r="F12" i="5"/>
  <c r="T11" i="5"/>
  <c r="R11" i="5"/>
  <c r="P11" i="5"/>
  <c r="N11" i="5"/>
  <c r="L11" i="5"/>
  <c r="K11" i="5"/>
  <c r="G11" i="5"/>
  <c r="F11" i="5"/>
  <c r="T10" i="5"/>
  <c r="R10" i="5"/>
  <c r="P10" i="5"/>
  <c r="N10" i="5"/>
  <c r="L10" i="5"/>
  <c r="K10" i="5"/>
  <c r="G10" i="5"/>
  <c r="F10" i="5"/>
  <c r="T9" i="5"/>
  <c r="P9" i="5"/>
  <c r="N9" i="5"/>
  <c r="L9" i="5"/>
  <c r="K9" i="5"/>
  <c r="G9" i="5"/>
  <c r="F9" i="5"/>
  <c r="Z8" i="5"/>
  <c r="P8" i="5"/>
  <c r="L8" i="5"/>
  <c r="K8" i="5"/>
  <c r="G8" i="5"/>
  <c r="F8" i="5"/>
  <c r="C32" i="4"/>
  <c r="D8" i="4"/>
  <c r="E8" i="4" s="1"/>
  <c r="D10" i="4"/>
  <c r="E10" i="4" s="1"/>
  <c r="D11" i="4"/>
  <c r="E11" i="4" s="1"/>
  <c r="D12" i="4"/>
  <c r="E12" i="4" s="1"/>
  <c r="D13" i="4"/>
  <c r="E13" i="4" s="1"/>
  <c r="D14" i="4"/>
  <c r="E14" i="4" s="1"/>
  <c r="D6" i="4"/>
  <c r="E6" i="4" s="1"/>
  <c r="D3" i="4"/>
  <c r="D7" i="4" s="1"/>
  <c r="E7" i="4" s="1"/>
  <c r="Q15" i="3"/>
  <c r="R15" i="3"/>
  <c r="S15" i="3"/>
  <c r="Q16" i="3"/>
  <c r="R16" i="3"/>
  <c r="S16" i="3"/>
  <c r="Q17" i="3"/>
  <c r="R17" i="3"/>
  <c r="S17" i="3"/>
  <c r="Q18" i="3"/>
  <c r="R18" i="3"/>
  <c r="S18" i="3"/>
  <c r="Q19" i="3"/>
  <c r="R19" i="3"/>
  <c r="S19" i="3"/>
  <c r="Q20" i="3"/>
  <c r="R20" i="3"/>
  <c r="S20" i="3"/>
  <c r="Q21" i="3"/>
  <c r="R21" i="3"/>
  <c r="S21" i="3"/>
  <c r="Q22" i="3"/>
  <c r="R22" i="3"/>
  <c r="S22" i="3"/>
  <c r="Q23" i="3"/>
  <c r="R23" i="3"/>
  <c r="S23" i="3"/>
  <c r="R14" i="3"/>
  <c r="S14" i="3"/>
  <c r="Q14" i="3"/>
  <c r="R33" i="1"/>
  <c r="P33" i="1"/>
  <c r="N33" i="1"/>
  <c r="L33" i="1"/>
  <c r="J33" i="1"/>
  <c r="H33" i="1"/>
  <c r="R16" i="1"/>
  <c r="P16" i="1"/>
  <c r="N16" i="1"/>
  <c r="L16" i="1"/>
  <c r="J16" i="1"/>
  <c r="H16" i="1"/>
  <c r="R38" i="1"/>
  <c r="P38" i="1"/>
  <c r="N38" i="1"/>
  <c r="L38" i="1"/>
  <c r="J38" i="1"/>
  <c r="H38" i="1"/>
  <c r="R36" i="1"/>
  <c r="P36" i="1"/>
  <c r="N36" i="1"/>
  <c r="L36" i="1"/>
  <c r="J36" i="1"/>
  <c r="H36" i="1"/>
  <c r="R35" i="1"/>
  <c r="P35" i="1"/>
  <c r="N35" i="1"/>
  <c r="L35" i="1"/>
  <c r="J35" i="1"/>
  <c r="H35" i="1"/>
  <c r="R34" i="1"/>
  <c r="P34" i="1"/>
  <c r="N34" i="1"/>
  <c r="L34" i="1"/>
  <c r="J34" i="1"/>
  <c r="H34" i="1"/>
  <c r="F3" i="1"/>
  <c r="D36" i="1" s="1"/>
  <c r="H193" i="5" l="1"/>
  <c r="H185" i="5"/>
  <c r="H161" i="5"/>
  <c r="H153" i="5"/>
  <c r="O97" i="5"/>
  <c r="O49" i="5"/>
  <c r="M185" i="5"/>
  <c r="O185" i="5" s="1"/>
  <c r="O136" i="5"/>
  <c r="H200" i="5"/>
  <c r="H192" i="5"/>
  <c r="H184" i="5"/>
  <c r="H168" i="5"/>
  <c r="H160" i="5"/>
  <c r="H152" i="5"/>
  <c r="O120" i="5"/>
  <c r="M120" i="5"/>
  <c r="M88" i="5"/>
  <c r="Q88" i="5" s="1"/>
  <c r="M56" i="5"/>
  <c r="Q56" i="5" s="1"/>
  <c r="O127" i="5"/>
  <c r="Q65" i="5"/>
  <c r="AA94" i="5"/>
  <c r="AB94" i="5" s="1"/>
  <c r="H199" i="5"/>
  <c r="H191" i="5"/>
  <c r="H183" i="5"/>
  <c r="H175" i="5"/>
  <c r="H167" i="5"/>
  <c r="H159" i="5"/>
  <c r="H151" i="5"/>
  <c r="H143" i="5"/>
  <c r="H135" i="5"/>
  <c r="H127" i="5"/>
  <c r="H119" i="5"/>
  <c r="H111" i="5"/>
  <c r="H103" i="5"/>
  <c r="H95" i="5"/>
  <c r="H87" i="5"/>
  <c r="H79" i="5"/>
  <c r="H71" i="5"/>
  <c r="H63" i="5"/>
  <c r="H55" i="5"/>
  <c r="H47" i="5"/>
  <c r="H39" i="5"/>
  <c r="M145" i="5"/>
  <c r="Q145" i="5" s="1"/>
  <c r="M113" i="5"/>
  <c r="O113" i="5" s="1"/>
  <c r="S113" i="5" s="1"/>
  <c r="U113" i="5" s="1"/>
  <c r="M81" i="5"/>
  <c r="O81" i="5" s="1"/>
  <c r="S81" i="5" s="1"/>
  <c r="U81" i="5" s="1"/>
  <c r="M49" i="5"/>
  <c r="O41" i="5"/>
  <c r="Q120" i="5"/>
  <c r="H178" i="5"/>
  <c r="H146" i="5"/>
  <c r="H174" i="5"/>
  <c r="H196" i="5"/>
  <c r="H188" i="5"/>
  <c r="H180" i="5"/>
  <c r="H172" i="5"/>
  <c r="H164" i="5"/>
  <c r="H156" i="5"/>
  <c r="H148" i="5"/>
  <c r="H140" i="5"/>
  <c r="H132" i="5"/>
  <c r="H124" i="5"/>
  <c r="H116" i="5"/>
  <c r="H108" i="5"/>
  <c r="H100" i="5"/>
  <c r="H92" i="5"/>
  <c r="H84" i="5"/>
  <c r="H76" i="5"/>
  <c r="H68" i="5"/>
  <c r="H60" i="5"/>
  <c r="H52" i="5"/>
  <c r="H44" i="5"/>
  <c r="H195" i="5"/>
  <c r="H163" i="5"/>
  <c r="H131" i="5"/>
  <c r="H115" i="5"/>
  <c r="H99" i="5"/>
  <c r="H83" i="5"/>
  <c r="H67" i="5"/>
  <c r="H59" i="5"/>
  <c r="M97" i="5"/>
  <c r="M196" i="5"/>
  <c r="O196" i="5" s="1"/>
  <c r="M188" i="5"/>
  <c r="Q188" i="5" s="1"/>
  <c r="Q180" i="5"/>
  <c r="M180" i="5"/>
  <c r="M172" i="5"/>
  <c r="O172" i="5" s="1"/>
  <c r="M164" i="5"/>
  <c r="Q164" i="5" s="1"/>
  <c r="M156" i="5"/>
  <c r="M148" i="5"/>
  <c r="S140" i="5"/>
  <c r="M140" i="5"/>
  <c r="O140" i="5" s="1"/>
  <c r="M132" i="5"/>
  <c r="Q132" i="5" s="1"/>
  <c r="O132" i="5"/>
  <c r="M124" i="5"/>
  <c r="Q124" i="5" s="1"/>
  <c r="M116" i="5"/>
  <c r="Q116" i="5"/>
  <c r="U116" i="5" s="1"/>
  <c r="M108" i="5"/>
  <c r="O108" i="5" s="1"/>
  <c r="S108" i="5" s="1"/>
  <c r="M100" i="5"/>
  <c r="Q100" i="5" s="1"/>
  <c r="O100" i="5"/>
  <c r="Q92" i="5"/>
  <c r="M92" i="5"/>
  <c r="O92" i="5"/>
  <c r="S92" i="5" s="1"/>
  <c r="M84" i="5"/>
  <c r="Q84" i="5" s="1"/>
  <c r="M76" i="5"/>
  <c r="O76" i="5" s="1"/>
  <c r="S76" i="5" s="1"/>
  <c r="M68" i="5"/>
  <c r="Q68" i="5" s="1"/>
  <c r="Q60" i="5"/>
  <c r="M60" i="5"/>
  <c r="O60" i="5"/>
  <c r="S60" i="5" s="1"/>
  <c r="M52" i="5"/>
  <c r="Q52" i="5" s="1"/>
  <c r="M44" i="5"/>
  <c r="Q44" i="5" s="1"/>
  <c r="O180" i="5"/>
  <c r="S180" i="5" s="1"/>
  <c r="H62" i="5"/>
  <c r="H54" i="5"/>
  <c r="H46" i="5"/>
  <c r="O52" i="5"/>
  <c r="S52" i="5" s="1"/>
  <c r="S127" i="5"/>
  <c r="Q72" i="5"/>
  <c r="O84" i="5"/>
  <c r="Q108" i="5"/>
  <c r="AA193" i="5"/>
  <c r="AB193" i="5" s="1"/>
  <c r="AA163" i="5"/>
  <c r="AB163" i="5" s="1"/>
  <c r="AA100" i="5"/>
  <c r="AB100" i="5" s="1"/>
  <c r="O192" i="5"/>
  <c r="Q160" i="5"/>
  <c r="O144" i="5"/>
  <c r="O112" i="5"/>
  <c r="O80" i="5"/>
  <c r="S80" i="5" s="1"/>
  <c r="U80" i="5" s="1"/>
  <c r="O48" i="5"/>
  <c r="S48" i="5" s="1"/>
  <c r="AA199" i="5"/>
  <c r="AB199" i="5" s="1"/>
  <c r="M199" i="5"/>
  <c r="O116" i="5"/>
  <c r="S116" i="5" s="1"/>
  <c r="S192" i="5"/>
  <c r="U192" i="5" s="1"/>
  <c r="Q140" i="5"/>
  <c r="U140" i="5" s="1"/>
  <c r="H137" i="5"/>
  <c r="H129" i="5"/>
  <c r="H121" i="5"/>
  <c r="H113" i="5"/>
  <c r="H105" i="5"/>
  <c r="H97" i="5"/>
  <c r="H89" i="5"/>
  <c r="H81" i="5"/>
  <c r="H73" i="5"/>
  <c r="H65" i="5"/>
  <c r="H57" i="5"/>
  <c r="H49" i="5"/>
  <c r="H41" i="5"/>
  <c r="M190" i="5"/>
  <c r="M182" i="5"/>
  <c r="M174" i="5"/>
  <c r="M166" i="5"/>
  <c r="Q166" i="5" s="1"/>
  <c r="M158" i="5"/>
  <c r="M150" i="5"/>
  <c r="M134" i="5"/>
  <c r="M126" i="5"/>
  <c r="M118" i="5"/>
  <c r="M110" i="5"/>
  <c r="M102" i="5"/>
  <c r="M94" i="5"/>
  <c r="M86" i="5"/>
  <c r="M78" i="5"/>
  <c r="M70" i="5"/>
  <c r="M62" i="5"/>
  <c r="M54" i="5"/>
  <c r="M46" i="5"/>
  <c r="Q46" i="5" s="1"/>
  <c r="O188" i="5"/>
  <c r="O156" i="5"/>
  <c r="S84" i="5"/>
  <c r="AA29" i="5"/>
  <c r="AB29" i="5" s="1"/>
  <c r="AA32" i="5"/>
  <c r="AB32" i="5" s="1"/>
  <c r="AA38" i="5"/>
  <c r="AB38" i="5" s="1"/>
  <c r="AA41" i="5"/>
  <c r="AB41" i="5" s="1"/>
  <c r="AA44" i="5"/>
  <c r="AB44" i="5" s="1"/>
  <c r="AA47" i="5"/>
  <c r="AB47" i="5" s="1"/>
  <c r="AA50" i="5"/>
  <c r="AB50" i="5" s="1"/>
  <c r="AA59" i="5"/>
  <c r="AB59" i="5" s="1"/>
  <c r="AA93" i="5"/>
  <c r="AB93" i="5" s="1"/>
  <c r="AA96" i="5"/>
  <c r="AB96" i="5" s="1"/>
  <c r="AA102" i="5"/>
  <c r="AB102" i="5" s="1"/>
  <c r="AA105" i="5"/>
  <c r="AB105" i="5" s="1"/>
  <c r="AA108" i="5"/>
  <c r="AB108" i="5" s="1"/>
  <c r="AA111" i="5"/>
  <c r="AB111" i="5" s="1"/>
  <c r="AA114" i="5"/>
  <c r="AB114" i="5" s="1"/>
  <c r="AA123" i="5"/>
  <c r="AB123" i="5" s="1"/>
  <c r="AA157" i="5"/>
  <c r="AB157" i="5" s="1"/>
  <c r="AA160" i="5"/>
  <c r="AB160" i="5" s="1"/>
  <c r="AA166" i="5"/>
  <c r="AB166" i="5" s="1"/>
  <c r="AA169" i="5"/>
  <c r="AB169" i="5" s="1"/>
  <c r="AA172" i="5"/>
  <c r="AB172" i="5" s="1"/>
  <c r="AA175" i="5"/>
  <c r="AB175" i="5" s="1"/>
  <c r="AA178" i="5"/>
  <c r="AB178" i="5" s="1"/>
  <c r="AA187" i="5"/>
  <c r="AB187" i="5" s="1"/>
  <c r="AA14" i="5"/>
  <c r="AB14" i="5" s="1"/>
  <c r="AA45" i="5"/>
  <c r="AB45" i="5" s="1"/>
  <c r="AA48" i="5"/>
  <c r="AB48" i="5" s="1"/>
  <c r="AA54" i="5"/>
  <c r="AB54" i="5" s="1"/>
  <c r="AA57" i="5"/>
  <c r="AB57" i="5" s="1"/>
  <c r="AA60" i="5"/>
  <c r="AB60" i="5" s="1"/>
  <c r="AA63" i="5"/>
  <c r="AB63" i="5" s="1"/>
  <c r="AA66" i="5"/>
  <c r="AB66" i="5" s="1"/>
  <c r="AA75" i="5"/>
  <c r="AB75" i="5" s="1"/>
  <c r="AA109" i="5"/>
  <c r="AB109" i="5" s="1"/>
  <c r="AA112" i="5"/>
  <c r="AB112" i="5" s="1"/>
  <c r="AA118" i="5"/>
  <c r="AB118" i="5" s="1"/>
  <c r="AA121" i="5"/>
  <c r="AB121" i="5" s="1"/>
  <c r="AA124" i="5"/>
  <c r="AB124" i="5" s="1"/>
  <c r="AA127" i="5"/>
  <c r="AB127" i="5" s="1"/>
  <c r="AA130" i="5"/>
  <c r="AB130" i="5" s="1"/>
  <c r="AA139" i="5"/>
  <c r="AB139" i="5" s="1"/>
  <c r="AA173" i="5"/>
  <c r="AB173" i="5" s="1"/>
  <c r="AA176" i="5"/>
  <c r="AB176" i="5" s="1"/>
  <c r="AA182" i="5"/>
  <c r="AB182" i="5" s="1"/>
  <c r="AA185" i="5"/>
  <c r="AB185" i="5" s="1"/>
  <c r="AA188" i="5"/>
  <c r="AB188" i="5" s="1"/>
  <c r="AA21" i="5"/>
  <c r="AB21" i="5" s="1"/>
  <c r="AA12" i="5"/>
  <c r="AB12" i="5" s="1"/>
  <c r="AA15" i="5"/>
  <c r="AB15" i="5" s="1"/>
  <c r="AA18" i="5"/>
  <c r="AB18" i="5" s="1"/>
  <c r="AA27" i="5"/>
  <c r="AB27" i="5" s="1"/>
  <c r="AA61" i="5"/>
  <c r="AB61" i="5" s="1"/>
  <c r="AA64" i="5"/>
  <c r="AB64" i="5" s="1"/>
  <c r="AA70" i="5"/>
  <c r="AB70" i="5" s="1"/>
  <c r="AA73" i="5"/>
  <c r="AB73" i="5" s="1"/>
  <c r="AA76" i="5"/>
  <c r="AB76" i="5" s="1"/>
  <c r="AA79" i="5"/>
  <c r="AB79" i="5" s="1"/>
  <c r="AA82" i="5"/>
  <c r="AB82" i="5" s="1"/>
  <c r="AA91" i="5"/>
  <c r="AB91" i="5" s="1"/>
  <c r="AA125" i="5"/>
  <c r="AB125" i="5" s="1"/>
  <c r="AA128" i="5"/>
  <c r="AB128" i="5" s="1"/>
  <c r="AA134" i="5"/>
  <c r="AB134" i="5" s="1"/>
  <c r="AA137" i="5"/>
  <c r="AB137" i="5" s="1"/>
  <c r="AA140" i="5"/>
  <c r="AB140" i="5" s="1"/>
  <c r="AA143" i="5"/>
  <c r="AB143" i="5" s="1"/>
  <c r="AA146" i="5"/>
  <c r="AB146" i="5" s="1"/>
  <c r="AA155" i="5"/>
  <c r="AB155" i="5" s="1"/>
  <c r="AA189" i="5"/>
  <c r="AB189" i="5" s="1"/>
  <c r="AA192" i="5"/>
  <c r="AB192" i="5" s="1"/>
  <c r="AA37" i="5"/>
  <c r="AB37" i="5" s="1"/>
  <c r="AA40" i="5"/>
  <c r="AB40" i="5" s="1"/>
  <c r="AA46" i="5"/>
  <c r="AB46" i="5" s="1"/>
  <c r="AA49" i="5"/>
  <c r="AB49" i="5" s="1"/>
  <c r="AA52" i="5"/>
  <c r="AB52" i="5" s="1"/>
  <c r="AA55" i="5"/>
  <c r="AB55" i="5" s="1"/>
  <c r="AA58" i="5"/>
  <c r="AB58" i="5" s="1"/>
  <c r="AA67" i="5"/>
  <c r="AB67" i="5" s="1"/>
  <c r="AA101" i="5"/>
  <c r="AB101" i="5" s="1"/>
  <c r="AA104" i="5"/>
  <c r="AB104" i="5" s="1"/>
  <c r="AA110" i="5"/>
  <c r="AB110" i="5" s="1"/>
  <c r="AA113" i="5"/>
  <c r="AB113" i="5" s="1"/>
  <c r="AA116" i="5"/>
  <c r="AB116" i="5" s="1"/>
  <c r="AA119" i="5"/>
  <c r="AB119" i="5" s="1"/>
  <c r="AA122" i="5"/>
  <c r="AB122" i="5" s="1"/>
  <c r="AA13" i="5"/>
  <c r="AB13" i="5" s="1"/>
  <c r="AA16" i="5"/>
  <c r="AB16" i="5" s="1"/>
  <c r="AA22" i="5"/>
  <c r="AB22" i="5" s="1"/>
  <c r="AA25" i="5"/>
  <c r="AB25" i="5" s="1"/>
  <c r="AA28" i="5"/>
  <c r="AB28" i="5" s="1"/>
  <c r="AA31" i="5"/>
  <c r="AB31" i="5" s="1"/>
  <c r="AA34" i="5"/>
  <c r="AB34" i="5" s="1"/>
  <c r="AA43" i="5"/>
  <c r="AB43" i="5" s="1"/>
  <c r="AA77" i="5"/>
  <c r="AB77" i="5" s="1"/>
  <c r="AA80" i="5"/>
  <c r="AB80" i="5" s="1"/>
  <c r="AA86" i="5"/>
  <c r="AB86" i="5" s="1"/>
  <c r="AA89" i="5"/>
  <c r="AB89" i="5" s="1"/>
  <c r="AA92" i="5"/>
  <c r="AB92" i="5" s="1"/>
  <c r="AA95" i="5"/>
  <c r="AB95" i="5" s="1"/>
  <c r="AA98" i="5"/>
  <c r="AB98" i="5" s="1"/>
  <c r="AA107" i="5"/>
  <c r="AB107" i="5" s="1"/>
  <c r="AA141" i="5"/>
  <c r="AB141" i="5" s="1"/>
  <c r="AA144" i="5"/>
  <c r="AB144" i="5" s="1"/>
  <c r="AA150" i="5"/>
  <c r="AB150" i="5" s="1"/>
  <c r="AA153" i="5"/>
  <c r="AB153" i="5" s="1"/>
  <c r="AA156" i="5"/>
  <c r="AB156" i="5" s="1"/>
  <c r="AA159" i="5"/>
  <c r="AB159" i="5" s="1"/>
  <c r="AA162" i="5"/>
  <c r="AB162" i="5" s="1"/>
  <c r="AA171" i="5"/>
  <c r="AB171" i="5" s="1"/>
  <c r="AA19" i="5"/>
  <c r="AB19" i="5" s="1"/>
  <c r="AA53" i="5"/>
  <c r="AB53" i="5" s="1"/>
  <c r="AA56" i="5"/>
  <c r="AB56" i="5" s="1"/>
  <c r="AA62" i="5"/>
  <c r="AB62" i="5" s="1"/>
  <c r="AA65" i="5"/>
  <c r="AB65" i="5" s="1"/>
  <c r="AA68" i="5"/>
  <c r="AB68" i="5" s="1"/>
  <c r="AA71" i="5"/>
  <c r="AB71" i="5" s="1"/>
  <c r="AA74" i="5"/>
  <c r="AB74" i="5" s="1"/>
  <c r="AA83" i="5"/>
  <c r="AB83" i="5" s="1"/>
  <c r="AA117" i="5"/>
  <c r="AB117" i="5" s="1"/>
  <c r="AA120" i="5"/>
  <c r="AB120" i="5" s="1"/>
  <c r="AA126" i="5"/>
  <c r="AB126" i="5" s="1"/>
  <c r="AA129" i="5"/>
  <c r="AB129" i="5" s="1"/>
  <c r="AA132" i="5"/>
  <c r="AB132" i="5" s="1"/>
  <c r="AA135" i="5"/>
  <c r="AB135" i="5" s="1"/>
  <c r="AA138" i="5"/>
  <c r="AB138" i="5" s="1"/>
  <c r="AA147" i="5"/>
  <c r="AB147" i="5" s="1"/>
  <c r="AA181" i="5"/>
  <c r="AB181" i="5" s="1"/>
  <c r="AA184" i="5"/>
  <c r="AB184" i="5" s="1"/>
  <c r="AA17" i="5"/>
  <c r="AB17" i="5" s="1"/>
  <c r="AA23" i="5"/>
  <c r="AB23" i="5" s="1"/>
  <c r="AA33" i="5"/>
  <c r="AB33" i="5" s="1"/>
  <c r="AA145" i="5"/>
  <c r="AB145" i="5" s="1"/>
  <c r="AA194" i="5"/>
  <c r="AB194" i="5" s="1"/>
  <c r="AA81" i="5"/>
  <c r="AB81" i="5" s="1"/>
  <c r="AA106" i="5"/>
  <c r="AB106" i="5" s="1"/>
  <c r="AA165" i="5"/>
  <c r="AB165" i="5" s="1"/>
  <c r="AA174" i="5"/>
  <c r="AB174" i="5" s="1"/>
  <c r="AA191" i="5"/>
  <c r="AB191" i="5" s="1"/>
  <c r="AA11" i="5"/>
  <c r="AB11" i="5" s="1"/>
  <c r="AA24" i="5"/>
  <c r="AB24" i="5" s="1"/>
  <c r="AA39" i="5"/>
  <c r="AB39" i="5" s="1"/>
  <c r="AA69" i="5"/>
  <c r="AB69" i="5" s="1"/>
  <c r="AA87" i="5"/>
  <c r="AB87" i="5" s="1"/>
  <c r="AA97" i="5"/>
  <c r="AB97" i="5" s="1"/>
  <c r="AA151" i="5"/>
  <c r="AB151" i="5" s="1"/>
  <c r="AA161" i="5"/>
  <c r="AB161" i="5" s="1"/>
  <c r="AA183" i="5"/>
  <c r="AB183" i="5" s="1"/>
  <c r="AA198" i="5"/>
  <c r="AB198" i="5" s="1"/>
  <c r="AA30" i="5"/>
  <c r="AB30" i="5" s="1"/>
  <c r="AA35" i="5"/>
  <c r="AB35" i="5" s="1"/>
  <c r="AA170" i="5"/>
  <c r="AB170" i="5" s="1"/>
  <c r="AA179" i="5"/>
  <c r="AB179" i="5" s="1"/>
  <c r="AA195" i="5"/>
  <c r="AB195" i="5" s="1"/>
  <c r="AA10" i="5"/>
  <c r="AB10" i="5" s="1"/>
  <c r="AA20" i="5"/>
  <c r="AB20" i="5" s="1"/>
  <c r="AA51" i="5"/>
  <c r="AB51" i="5" s="1"/>
  <c r="AA88" i="5"/>
  <c r="AB88" i="5" s="1"/>
  <c r="AA103" i="5"/>
  <c r="AB103" i="5" s="1"/>
  <c r="AA131" i="5"/>
  <c r="AB131" i="5" s="1"/>
  <c r="AA136" i="5"/>
  <c r="AB136" i="5" s="1"/>
  <c r="AA142" i="5"/>
  <c r="AB142" i="5" s="1"/>
  <c r="AA152" i="5"/>
  <c r="AB152" i="5" s="1"/>
  <c r="AA72" i="5"/>
  <c r="AB72" i="5" s="1"/>
  <c r="AA115" i="5"/>
  <c r="AB115" i="5" s="1"/>
  <c r="AA177" i="5"/>
  <c r="AB177" i="5" s="1"/>
  <c r="AA190" i="5"/>
  <c r="AB190" i="5" s="1"/>
  <c r="AA9" i="5"/>
  <c r="AB9" i="5" s="1"/>
  <c r="AA158" i="5"/>
  <c r="AB158" i="5" s="1"/>
  <c r="AA164" i="5"/>
  <c r="AB164" i="5" s="1"/>
  <c r="AA26" i="5"/>
  <c r="AB26" i="5" s="1"/>
  <c r="AA84" i="5"/>
  <c r="AB84" i="5" s="1"/>
  <c r="AA90" i="5"/>
  <c r="AB90" i="5" s="1"/>
  <c r="AA200" i="5"/>
  <c r="AB200" i="5" s="1"/>
  <c r="AA78" i="5"/>
  <c r="AB78" i="5" s="1"/>
  <c r="AA196" i="5"/>
  <c r="AB196" i="5" s="1"/>
  <c r="AA85" i="5"/>
  <c r="AB85" i="5" s="1"/>
  <c r="AA133" i="5"/>
  <c r="AB133" i="5" s="1"/>
  <c r="AA148" i="5"/>
  <c r="AB148" i="5" s="1"/>
  <c r="AA154" i="5"/>
  <c r="AB154" i="5" s="1"/>
  <c r="AA36" i="5"/>
  <c r="AB36" i="5" s="1"/>
  <c r="AA42" i="5"/>
  <c r="AB42" i="5" s="1"/>
  <c r="AA99" i="5"/>
  <c r="AB99" i="5" s="1"/>
  <c r="AA167" i="5"/>
  <c r="AB167" i="5" s="1"/>
  <c r="AA197" i="5"/>
  <c r="AB197" i="5" s="1"/>
  <c r="AA149" i="5"/>
  <c r="AB149" i="5" s="1"/>
  <c r="AA180" i="5"/>
  <c r="AB180" i="5" s="1"/>
  <c r="AA186" i="5"/>
  <c r="AB186" i="5" s="1"/>
  <c r="H144" i="5"/>
  <c r="H136" i="5"/>
  <c r="H128" i="5"/>
  <c r="H120" i="5"/>
  <c r="H112" i="5"/>
  <c r="H104" i="5"/>
  <c r="H96" i="5"/>
  <c r="H88" i="5"/>
  <c r="H80" i="5"/>
  <c r="H72" i="5"/>
  <c r="H64" i="5"/>
  <c r="H56" i="5"/>
  <c r="H48" i="5"/>
  <c r="H40" i="5"/>
  <c r="M197" i="5"/>
  <c r="Q197" i="5" s="1"/>
  <c r="Q189" i="5"/>
  <c r="M189" i="5"/>
  <c r="O189" i="5" s="1"/>
  <c r="M181" i="5"/>
  <c r="Q173" i="5"/>
  <c r="M173" i="5"/>
  <c r="O173" i="5" s="1"/>
  <c r="S173" i="5" s="1"/>
  <c r="Q165" i="5"/>
  <c r="M165" i="5"/>
  <c r="O165" i="5" s="1"/>
  <c r="S165" i="5"/>
  <c r="M157" i="5"/>
  <c r="M149" i="5"/>
  <c r="Q149" i="5" s="1"/>
  <c r="M141" i="5"/>
  <c r="Q133" i="5"/>
  <c r="U133" i="5" s="1"/>
  <c r="M133" i="5"/>
  <c r="O133" i="5" s="1"/>
  <c r="S133" i="5" s="1"/>
  <c r="Q125" i="5"/>
  <c r="M125" i="5"/>
  <c r="S117" i="5"/>
  <c r="O117" i="5"/>
  <c r="M117" i="5"/>
  <c r="Q117" i="5" s="1"/>
  <c r="U117" i="5" s="1"/>
  <c r="Q109" i="5"/>
  <c r="M109" i="5"/>
  <c r="O109" i="5" s="1"/>
  <c r="S109" i="5" s="1"/>
  <c r="Q101" i="5"/>
  <c r="M101" i="5"/>
  <c r="O101" i="5" s="1"/>
  <c r="S101" i="5" s="1"/>
  <c r="M93" i="5"/>
  <c r="O93" i="5" s="1"/>
  <c r="M85" i="5"/>
  <c r="Q85" i="5" s="1"/>
  <c r="M77" i="5"/>
  <c r="Q77" i="5" s="1"/>
  <c r="M69" i="5"/>
  <c r="M61" i="5"/>
  <c r="O61" i="5" s="1"/>
  <c r="O53" i="5"/>
  <c r="M53" i="5"/>
  <c r="M45" i="5"/>
  <c r="Q45" i="5" s="1"/>
  <c r="O99" i="5"/>
  <c r="M183" i="5"/>
  <c r="Q183" i="5" s="1"/>
  <c r="M151" i="5"/>
  <c r="M143" i="5"/>
  <c r="M135" i="5"/>
  <c r="Q135" i="5" s="1"/>
  <c r="M111" i="5"/>
  <c r="O111" i="5" s="1"/>
  <c r="S111" i="5" s="1"/>
  <c r="M103" i="5"/>
  <c r="M95" i="5"/>
  <c r="O95" i="5" s="1"/>
  <c r="M79" i="5"/>
  <c r="O79" i="5" s="1"/>
  <c r="S79" i="5" s="1"/>
  <c r="M71" i="5"/>
  <c r="O71" i="5" s="1"/>
  <c r="M63" i="5"/>
  <c r="M47" i="5"/>
  <c r="M39" i="5"/>
  <c r="Q39" i="5" s="1"/>
  <c r="O179" i="5"/>
  <c r="S179" i="5" s="1"/>
  <c r="O145" i="5"/>
  <c r="S145" i="5" s="1"/>
  <c r="O135" i="5"/>
  <c r="Q97" i="5"/>
  <c r="Q78" i="5"/>
  <c r="M198" i="5"/>
  <c r="M142" i="5"/>
  <c r="Q142" i="5" s="1"/>
  <c r="O154" i="5"/>
  <c r="S154" i="5" s="1"/>
  <c r="Q185" i="5"/>
  <c r="Q179" i="5"/>
  <c r="Q193" i="5"/>
  <c r="S177" i="5"/>
  <c r="Q177" i="5"/>
  <c r="Q169" i="5"/>
  <c r="Q161" i="5"/>
  <c r="U161" i="5" s="1"/>
  <c r="Q153" i="5"/>
  <c r="Q137" i="5"/>
  <c r="Q129" i="5"/>
  <c r="Q121" i="5"/>
  <c r="Q113" i="5"/>
  <c r="Q105" i="5"/>
  <c r="S105" i="5"/>
  <c r="Q89" i="5"/>
  <c r="Q81" i="5"/>
  <c r="Q73" i="5"/>
  <c r="S73" i="5"/>
  <c r="Q57" i="5"/>
  <c r="Q49" i="5"/>
  <c r="U49" i="5" s="1"/>
  <c r="S49" i="5"/>
  <c r="Q41" i="5"/>
  <c r="O193" i="5"/>
  <c r="S193" i="5" s="1"/>
  <c r="O177" i="5"/>
  <c r="O169" i="5"/>
  <c r="S169" i="5" s="1"/>
  <c r="O161" i="5"/>
  <c r="S161" i="5" s="1"/>
  <c r="O153" i="5"/>
  <c r="S153" i="5" s="1"/>
  <c r="O121" i="5"/>
  <c r="S121" i="5" s="1"/>
  <c r="U121" i="5" s="1"/>
  <c r="O89" i="5"/>
  <c r="S89" i="5" s="1"/>
  <c r="O57" i="5"/>
  <c r="S57" i="5" s="1"/>
  <c r="Q151" i="5"/>
  <c r="Q200" i="5"/>
  <c r="Q184" i="5"/>
  <c r="Q176" i="5"/>
  <c r="Q168" i="5"/>
  <c r="Q152" i="5"/>
  <c r="Q144" i="5"/>
  <c r="Q136" i="5"/>
  <c r="Q128" i="5"/>
  <c r="Q112" i="5"/>
  <c r="Q104" i="5"/>
  <c r="Q96" i="5"/>
  <c r="Q80" i="5"/>
  <c r="Q64" i="5"/>
  <c r="Q48" i="5"/>
  <c r="Q40" i="5"/>
  <c r="O200" i="5"/>
  <c r="S200" i="5" s="1"/>
  <c r="O184" i="5"/>
  <c r="S184" i="5" s="1"/>
  <c r="O176" i="5"/>
  <c r="O168" i="5"/>
  <c r="S168" i="5" s="1"/>
  <c r="U168" i="5" s="1"/>
  <c r="O160" i="5"/>
  <c r="O152" i="5"/>
  <c r="S152" i="5" s="1"/>
  <c r="U193" i="5"/>
  <c r="S144" i="5"/>
  <c r="S112" i="5"/>
  <c r="Q191" i="5"/>
  <c r="Q175" i="5"/>
  <c r="Q167" i="5"/>
  <c r="Q159" i="5"/>
  <c r="Q127" i="5"/>
  <c r="Q119" i="5"/>
  <c r="Q87" i="5"/>
  <c r="Q71" i="5"/>
  <c r="Q55" i="5"/>
  <c r="M195" i="5"/>
  <c r="O195" i="5" s="1"/>
  <c r="M187" i="5"/>
  <c r="M171" i="5"/>
  <c r="Q171" i="5" s="1"/>
  <c r="M163" i="5"/>
  <c r="O163" i="5" s="1"/>
  <c r="S163" i="5" s="1"/>
  <c r="M155" i="5"/>
  <c r="M147" i="5"/>
  <c r="O147" i="5" s="1"/>
  <c r="S147" i="5" s="1"/>
  <c r="M139" i="5"/>
  <c r="Q139" i="5" s="1"/>
  <c r="M131" i="5"/>
  <c r="Q131" i="5" s="1"/>
  <c r="M123" i="5"/>
  <c r="M115" i="5"/>
  <c r="M107" i="5"/>
  <c r="O107" i="5" s="1"/>
  <c r="S107" i="5" s="1"/>
  <c r="M99" i="5"/>
  <c r="M91" i="5"/>
  <c r="Q91" i="5" s="1"/>
  <c r="M83" i="5"/>
  <c r="Q83" i="5" s="1"/>
  <c r="M75" i="5"/>
  <c r="Q75" i="5" s="1"/>
  <c r="M67" i="5"/>
  <c r="Q67" i="5" s="1"/>
  <c r="M59" i="5"/>
  <c r="Q59" i="5" s="1"/>
  <c r="M51" i="5"/>
  <c r="M43" i="5"/>
  <c r="O191" i="5"/>
  <c r="S191" i="5" s="1"/>
  <c r="O175" i="5"/>
  <c r="O167" i="5"/>
  <c r="O159" i="5"/>
  <c r="S159" i="5" s="1"/>
  <c r="U159" i="5" s="1"/>
  <c r="O129" i="5"/>
  <c r="S129" i="5" s="1"/>
  <c r="O119" i="5"/>
  <c r="O87" i="5"/>
  <c r="S87" i="5" s="1"/>
  <c r="O65" i="5"/>
  <c r="S65" i="5" s="1"/>
  <c r="O55" i="5"/>
  <c r="S41" i="5"/>
  <c r="U41" i="5" s="1"/>
  <c r="Q182" i="5"/>
  <c r="Q174" i="5"/>
  <c r="Q158" i="5"/>
  <c r="Q150" i="5"/>
  <c r="O150" i="5"/>
  <c r="S150" i="5" s="1"/>
  <c r="O142" i="5"/>
  <c r="Q134" i="5"/>
  <c r="Q118" i="5"/>
  <c r="U118" i="5" s="1"/>
  <c r="O118" i="5"/>
  <c r="S118" i="5" s="1"/>
  <c r="Q102" i="5"/>
  <c r="O102" i="5"/>
  <c r="S102" i="5" s="1"/>
  <c r="Q94" i="5"/>
  <c r="O94" i="5"/>
  <c r="S86" i="5"/>
  <c r="Q86" i="5"/>
  <c r="O86" i="5"/>
  <c r="S78" i="5"/>
  <c r="O78" i="5"/>
  <c r="O70" i="5"/>
  <c r="Q62" i="5"/>
  <c r="Q54" i="5"/>
  <c r="O54" i="5"/>
  <c r="S54" i="5" s="1"/>
  <c r="M194" i="5"/>
  <c r="M186" i="5"/>
  <c r="O186" i="5" s="1"/>
  <c r="M178" i="5"/>
  <c r="Q178" i="5" s="1"/>
  <c r="M170" i="5"/>
  <c r="Q170" i="5" s="1"/>
  <c r="M162" i="5"/>
  <c r="M154" i="5"/>
  <c r="Q154" i="5" s="1"/>
  <c r="U154" i="5" s="1"/>
  <c r="M146" i="5"/>
  <c r="O146" i="5" s="1"/>
  <c r="M138" i="5"/>
  <c r="O138" i="5" s="1"/>
  <c r="S138" i="5" s="1"/>
  <c r="M130" i="5"/>
  <c r="M122" i="5"/>
  <c r="M114" i="5"/>
  <c r="M106" i="5"/>
  <c r="Q106" i="5" s="1"/>
  <c r="M98" i="5"/>
  <c r="Q98" i="5" s="1"/>
  <c r="M90" i="5"/>
  <c r="O90" i="5" s="1"/>
  <c r="M82" i="5"/>
  <c r="M74" i="5"/>
  <c r="Q74" i="5" s="1"/>
  <c r="M66" i="5"/>
  <c r="M58" i="5"/>
  <c r="M50" i="5"/>
  <c r="M42" i="5"/>
  <c r="O42" i="5" s="1"/>
  <c r="O174" i="5"/>
  <c r="S174" i="5" s="1"/>
  <c r="O166" i="5"/>
  <c r="S166" i="5" s="1"/>
  <c r="U166" i="5" s="1"/>
  <c r="O158" i="5"/>
  <c r="S158" i="5" s="1"/>
  <c r="O128" i="5"/>
  <c r="S128" i="5" s="1"/>
  <c r="O96" i="5"/>
  <c r="O74" i="5"/>
  <c r="O64" i="5"/>
  <c r="U165" i="5"/>
  <c r="AC165" i="5" s="1"/>
  <c r="AK165" i="5" s="1"/>
  <c r="AL165" i="5" s="1"/>
  <c r="AM165" i="5" s="1"/>
  <c r="U137" i="5"/>
  <c r="S135" i="5"/>
  <c r="S120" i="5"/>
  <c r="U120" i="5" s="1"/>
  <c r="S176" i="5"/>
  <c r="U169" i="5"/>
  <c r="S167" i="5"/>
  <c r="U167" i="5" s="1"/>
  <c r="S119" i="5"/>
  <c r="S96" i="5"/>
  <c r="S64" i="5"/>
  <c r="S55" i="5"/>
  <c r="U152" i="5"/>
  <c r="S104" i="5"/>
  <c r="U177" i="5"/>
  <c r="S175" i="5"/>
  <c r="S136" i="5"/>
  <c r="S40" i="5"/>
  <c r="U40" i="5" s="1"/>
  <c r="S160" i="5"/>
  <c r="S95" i="5"/>
  <c r="S72" i="5"/>
  <c r="AG165" i="5"/>
  <c r="U176" i="5"/>
  <c r="U127" i="5"/>
  <c r="U64" i="5"/>
  <c r="U200" i="5"/>
  <c r="U144" i="5"/>
  <c r="U112" i="5"/>
  <c r="M23" i="5"/>
  <c r="O23" i="5" s="1"/>
  <c r="S23" i="5" s="1"/>
  <c r="M31" i="5"/>
  <c r="O31" i="5" s="1"/>
  <c r="S31" i="5" s="1"/>
  <c r="M24" i="5"/>
  <c r="O24" i="5" s="1"/>
  <c r="S24" i="5" s="1"/>
  <c r="H29" i="5"/>
  <c r="H30" i="5"/>
  <c r="H28" i="5"/>
  <c r="H26" i="5"/>
  <c r="H34" i="5"/>
  <c r="H10" i="5"/>
  <c r="AA8" i="5"/>
  <c r="AB8" i="5" s="1"/>
  <c r="M28" i="5"/>
  <c r="O28" i="5" s="1"/>
  <c r="S28" i="5" s="1"/>
  <c r="H16" i="5"/>
  <c r="H24" i="5"/>
  <c r="H32" i="5"/>
  <c r="H35" i="5"/>
  <c r="H14" i="5"/>
  <c r="H22" i="5"/>
  <c r="M22" i="5"/>
  <c r="O22" i="5" s="1"/>
  <c r="H33" i="5"/>
  <c r="H11" i="5"/>
  <c r="H19" i="5"/>
  <c r="M25" i="5"/>
  <c r="O25" i="5" s="1"/>
  <c r="H31" i="5"/>
  <c r="M8" i="5"/>
  <c r="O8" i="5" s="1"/>
  <c r="H12" i="5"/>
  <c r="H20" i="5"/>
  <c r="H15" i="5"/>
  <c r="H27" i="5"/>
  <c r="H18" i="5"/>
  <c r="H37" i="5"/>
  <c r="H9" i="5"/>
  <c r="H13" i="5"/>
  <c r="H21" i="5"/>
  <c r="H17" i="5"/>
  <c r="M29" i="5"/>
  <c r="O29" i="5" s="1"/>
  <c r="S29" i="5" s="1"/>
  <c r="H38" i="5"/>
  <c r="H8" i="5"/>
  <c r="H25" i="5"/>
  <c r="H23" i="5"/>
  <c r="M21" i="5"/>
  <c r="O21" i="5" s="1"/>
  <c r="S21" i="5" s="1"/>
  <c r="M33" i="5"/>
  <c r="Q33" i="5" s="1"/>
  <c r="M20" i="5"/>
  <c r="O20" i="5" s="1"/>
  <c r="M30" i="5"/>
  <c r="O30" i="5" s="1"/>
  <c r="M9" i="5"/>
  <c r="M10" i="5"/>
  <c r="M11" i="5"/>
  <c r="M12" i="5"/>
  <c r="M13" i="5"/>
  <c r="M14" i="5"/>
  <c r="M15" i="5"/>
  <c r="M16" i="5"/>
  <c r="M17" i="5"/>
  <c r="M18" i="5"/>
  <c r="Q18" i="5" s="1"/>
  <c r="M19" i="5"/>
  <c r="Q19" i="5" s="1"/>
  <c r="M27" i="5"/>
  <c r="Q27" i="5" s="1"/>
  <c r="M35" i="5"/>
  <c r="O35" i="5" s="1"/>
  <c r="H36" i="5"/>
  <c r="M26" i="5"/>
  <c r="Q26" i="5" s="1"/>
  <c r="M32" i="5"/>
  <c r="O32" i="5" s="1"/>
  <c r="M36" i="5"/>
  <c r="Q36" i="5" s="1"/>
  <c r="M37" i="5"/>
  <c r="O37" i="5" s="1"/>
  <c r="M34" i="5"/>
  <c r="O34" i="5" s="1"/>
  <c r="M38" i="5"/>
  <c r="O38" i="5" s="1"/>
  <c r="D9" i="4"/>
  <c r="E9" i="4" s="1"/>
  <c r="D15" i="4"/>
  <c r="E15" i="4" s="1"/>
  <c r="F33" i="1"/>
  <c r="F35" i="1" s="1"/>
  <c r="F36" i="1"/>
  <c r="D33" i="1"/>
  <c r="L14" i="3"/>
  <c r="K16" i="3" s="1"/>
  <c r="U180" i="5" l="1"/>
  <c r="Q79" i="5"/>
  <c r="U79" i="5" s="1"/>
  <c r="U135" i="5"/>
  <c r="AC135" i="5" s="1"/>
  <c r="AF135" i="5" s="1"/>
  <c r="O139" i="5"/>
  <c r="S139" i="5" s="1"/>
  <c r="Q61" i="5"/>
  <c r="S93" i="5"/>
  <c r="O149" i="5"/>
  <c r="Q196" i="5"/>
  <c r="O182" i="5"/>
  <c r="S182" i="5" s="1"/>
  <c r="U182" i="5" s="1"/>
  <c r="AC182" i="5" s="1"/>
  <c r="O44" i="5"/>
  <c r="S44" i="5" s="1"/>
  <c r="U44" i="5" s="1"/>
  <c r="S97" i="5"/>
  <c r="U97" i="5" s="1"/>
  <c r="S42" i="5"/>
  <c r="S99" i="5"/>
  <c r="Q111" i="5"/>
  <c r="U111" i="5" s="1"/>
  <c r="AC111" i="5" s="1"/>
  <c r="AD111" i="5" s="1"/>
  <c r="AH111" i="5" s="1"/>
  <c r="Q42" i="5"/>
  <c r="Q110" i="5"/>
  <c r="Q163" i="5"/>
  <c r="Q95" i="5"/>
  <c r="U95" i="5" s="1"/>
  <c r="AC95" i="5" s="1"/>
  <c r="Q76" i="5"/>
  <c r="U76" i="5" s="1"/>
  <c r="AC76" i="5" s="1"/>
  <c r="AG76" i="5" s="1"/>
  <c r="O56" i="5"/>
  <c r="S56" i="5" s="1"/>
  <c r="S146" i="5"/>
  <c r="S195" i="5"/>
  <c r="O77" i="5"/>
  <c r="S77" i="5" s="1"/>
  <c r="U84" i="5"/>
  <c r="AC84" i="5" s="1"/>
  <c r="AK84" i="5" s="1"/>
  <c r="AL84" i="5" s="1"/>
  <c r="AM84" i="5" s="1"/>
  <c r="O88" i="5"/>
  <c r="S88" i="5" s="1"/>
  <c r="U88" i="5" s="1"/>
  <c r="O106" i="5"/>
  <c r="S106" i="5" s="1"/>
  <c r="U106" i="5" s="1"/>
  <c r="O110" i="5"/>
  <c r="S110" i="5" s="1"/>
  <c r="Q90" i="5"/>
  <c r="S185" i="5"/>
  <c r="U185" i="5" s="1"/>
  <c r="O67" i="5"/>
  <c r="S67" i="5" s="1"/>
  <c r="U67" i="5" s="1"/>
  <c r="O85" i="5"/>
  <c r="S85" i="5" s="1"/>
  <c r="U92" i="5"/>
  <c r="AC92" i="5" s="1"/>
  <c r="AG92" i="5" s="1"/>
  <c r="S74" i="5"/>
  <c r="U74" i="5" s="1"/>
  <c r="O46" i="5"/>
  <c r="S46" i="5" s="1"/>
  <c r="O155" i="5"/>
  <c r="S155" i="5" s="1"/>
  <c r="Q99" i="5"/>
  <c r="U99" i="5" s="1"/>
  <c r="AC99" i="5" s="1"/>
  <c r="AD99" i="5" s="1"/>
  <c r="AH99" i="5" s="1"/>
  <c r="O124" i="5"/>
  <c r="S124" i="5" s="1"/>
  <c r="U124" i="5" s="1"/>
  <c r="AC124" i="5" s="1"/>
  <c r="AG124" i="5" s="1"/>
  <c r="S156" i="5"/>
  <c r="U108" i="5"/>
  <c r="AC154" i="5"/>
  <c r="AD154" i="5" s="1"/>
  <c r="AH154" i="5" s="1"/>
  <c r="AF154" i="5"/>
  <c r="U85" i="5"/>
  <c r="AC166" i="5"/>
  <c r="AG166" i="5" s="1"/>
  <c r="AC49" i="5"/>
  <c r="AD49" i="5" s="1"/>
  <c r="AH49" i="5" s="1"/>
  <c r="AC117" i="5"/>
  <c r="AG117" i="5" s="1"/>
  <c r="AC113" i="5"/>
  <c r="AD113" i="5" s="1"/>
  <c r="AH113" i="5" s="1"/>
  <c r="AC118" i="5"/>
  <c r="AD118" i="5" s="1"/>
  <c r="AH118" i="5" s="1"/>
  <c r="Q198" i="5"/>
  <c r="O181" i="5"/>
  <c r="S181" i="5" s="1"/>
  <c r="Q181" i="5"/>
  <c r="AC200" i="5"/>
  <c r="AD200" i="5" s="1"/>
  <c r="AH200" i="5" s="1"/>
  <c r="AC79" i="5"/>
  <c r="AD79" i="5" s="1"/>
  <c r="AH79" i="5" s="1"/>
  <c r="U179" i="5"/>
  <c r="AC41" i="5"/>
  <c r="U129" i="5"/>
  <c r="S186" i="5"/>
  <c r="U145" i="5"/>
  <c r="U101" i="5"/>
  <c r="O157" i="5"/>
  <c r="S157" i="5" s="1"/>
  <c r="Q157" i="5"/>
  <c r="O190" i="5"/>
  <c r="S190" i="5" s="1"/>
  <c r="Q190" i="5"/>
  <c r="AC180" i="5"/>
  <c r="AG180" i="5" s="1"/>
  <c r="AC193" i="5"/>
  <c r="AD193" i="5" s="1"/>
  <c r="AH193" i="5" s="1"/>
  <c r="AG193" i="5"/>
  <c r="AG140" i="5"/>
  <c r="AC140" i="5"/>
  <c r="AK140" i="5" s="1"/>
  <c r="AL140" i="5" s="1"/>
  <c r="AM140" i="5" s="1"/>
  <c r="Q186" i="5"/>
  <c r="Q53" i="5"/>
  <c r="S53" i="5"/>
  <c r="O62" i="5"/>
  <c r="S62" i="5" s="1"/>
  <c r="Q126" i="5"/>
  <c r="O126" i="5"/>
  <c r="S126" i="5" s="1"/>
  <c r="O198" i="5"/>
  <c r="S198" i="5" s="1"/>
  <c r="AC116" i="5"/>
  <c r="AK116" i="5" s="1"/>
  <c r="AL116" i="5" s="1"/>
  <c r="AM116" i="5" s="1"/>
  <c r="AC177" i="5"/>
  <c r="AD177" i="5" s="1"/>
  <c r="AH177" i="5" s="1"/>
  <c r="AC159" i="5"/>
  <c r="AD159" i="5" s="1"/>
  <c r="AH159" i="5" s="1"/>
  <c r="U150" i="5"/>
  <c r="U89" i="5"/>
  <c r="U109" i="5"/>
  <c r="O197" i="5"/>
  <c r="S197" i="5" s="1"/>
  <c r="Q70" i="5"/>
  <c r="S70" i="5"/>
  <c r="O134" i="5"/>
  <c r="S134" i="5" s="1"/>
  <c r="U60" i="5"/>
  <c r="Q148" i="5"/>
  <c r="S148" i="5"/>
  <c r="O148" i="5"/>
  <c r="U54" i="5"/>
  <c r="AC169" i="5"/>
  <c r="AD169" i="5" s="1"/>
  <c r="AH169" i="5" s="1"/>
  <c r="AC161" i="5"/>
  <c r="AD161" i="5" s="1"/>
  <c r="AH161" i="5" s="1"/>
  <c r="AC133" i="5"/>
  <c r="AK133" i="5" s="1"/>
  <c r="AL133" i="5" s="1"/>
  <c r="AM133" i="5" s="1"/>
  <c r="AC167" i="5"/>
  <c r="AD167" i="5" s="1"/>
  <c r="AH167" i="5" s="1"/>
  <c r="AC152" i="5"/>
  <c r="AF152" i="5" s="1"/>
  <c r="AC112" i="5"/>
  <c r="AC168" i="5"/>
  <c r="AD168" i="5" s="1"/>
  <c r="AH168" i="5" s="1"/>
  <c r="AF168" i="5"/>
  <c r="AK193" i="5"/>
  <c r="AL193" i="5" s="1"/>
  <c r="AM193" i="5" s="1"/>
  <c r="AC97" i="5"/>
  <c r="AF97" i="5" s="1"/>
  <c r="O58" i="5"/>
  <c r="S58" i="5" s="1"/>
  <c r="Q58" i="5"/>
  <c r="Q122" i="5"/>
  <c r="U65" i="5"/>
  <c r="U119" i="5"/>
  <c r="U184" i="5"/>
  <c r="U153" i="5"/>
  <c r="U57" i="5"/>
  <c r="O122" i="5"/>
  <c r="S122" i="5" s="1"/>
  <c r="O47" i="5"/>
  <c r="S47" i="5" s="1"/>
  <c r="Q47" i="5"/>
  <c r="U47" i="5" s="1"/>
  <c r="O143" i="5"/>
  <c r="S143" i="5" s="1"/>
  <c r="Q143" i="5"/>
  <c r="U139" i="5"/>
  <c r="Q141" i="5"/>
  <c r="O141" i="5"/>
  <c r="S141" i="5" s="1"/>
  <c r="O164" i="5"/>
  <c r="S164" i="5" s="1"/>
  <c r="S196" i="5"/>
  <c r="AC137" i="5"/>
  <c r="AD137" i="5" s="1"/>
  <c r="AF137" i="5"/>
  <c r="U128" i="5"/>
  <c r="Q66" i="5"/>
  <c r="O66" i="5"/>
  <c r="S66" i="5" s="1"/>
  <c r="Q130" i="5"/>
  <c r="O130" i="5"/>
  <c r="S130" i="5" s="1"/>
  <c r="O194" i="5"/>
  <c r="S194" i="5" s="1"/>
  <c r="Q194" i="5"/>
  <c r="U87" i="5"/>
  <c r="Q51" i="5"/>
  <c r="O51" i="5"/>
  <c r="S51" i="5" s="1"/>
  <c r="S115" i="5"/>
  <c r="Q115" i="5"/>
  <c r="O115" i="5"/>
  <c r="Q187" i="5"/>
  <c r="O187" i="5"/>
  <c r="S187" i="5"/>
  <c r="O63" i="5"/>
  <c r="S63" i="5" s="1"/>
  <c r="Q63" i="5"/>
  <c r="O151" i="5"/>
  <c r="S151" i="5" s="1"/>
  <c r="O69" i="5"/>
  <c r="Q69" i="5"/>
  <c r="Q199" i="5"/>
  <c r="U196" i="5"/>
  <c r="AC64" i="5"/>
  <c r="AF64" i="5" s="1"/>
  <c r="AC176" i="5"/>
  <c r="AD176" i="5" s="1"/>
  <c r="AH176" i="5" s="1"/>
  <c r="AG176" i="5"/>
  <c r="U86" i="5"/>
  <c r="AC121" i="5"/>
  <c r="AD121" i="5" s="1"/>
  <c r="AH121" i="5" s="1"/>
  <c r="U102" i="5"/>
  <c r="U105" i="5"/>
  <c r="U104" i="5"/>
  <c r="U191" i="5"/>
  <c r="AK177" i="5"/>
  <c r="AL177" i="5" s="1"/>
  <c r="AM177" i="5" s="1"/>
  <c r="U175" i="5"/>
  <c r="AC88" i="5"/>
  <c r="AF88" i="5" s="1"/>
  <c r="U158" i="5"/>
  <c r="U46" i="5"/>
  <c r="AI118" i="5"/>
  <c r="U174" i="5"/>
  <c r="O59" i="5"/>
  <c r="S59" i="5"/>
  <c r="O123" i="5"/>
  <c r="S123" i="5" s="1"/>
  <c r="Q123" i="5"/>
  <c r="U123" i="5" s="1"/>
  <c r="Q195" i="5"/>
  <c r="U195" i="5" s="1"/>
  <c r="S69" i="5"/>
  <c r="U173" i="5"/>
  <c r="O199" i="5"/>
  <c r="S199" i="5" s="1"/>
  <c r="U52" i="5"/>
  <c r="AC144" i="5"/>
  <c r="AF144" i="5" s="1"/>
  <c r="Q138" i="5"/>
  <c r="U138" i="5" s="1"/>
  <c r="O162" i="5"/>
  <c r="S162" i="5" s="1"/>
  <c r="Q162" i="5"/>
  <c r="O75" i="5"/>
  <c r="S75" i="5" s="1"/>
  <c r="U75" i="5" s="1"/>
  <c r="Q107" i="5"/>
  <c r="U107" i="5" s="1"/>
  <c r="Q147" i="5"/>
  <c r="U147" i="5" s="1"/>
  <c r="O103" i="5"/>
  <c r="S103" i="5" s="1"/>
  <c r="O68" i="5"/>
  <c r="AC120" i="5"/>
  <c r="AF120" i="5" s="1"/>
  <c r="AC185" i="5"/>
  <c r="AF185" i="5" s="1"/>
  <c r="AC40" i="5"/>
  <c r="AF40" i="5" s="1"/>
  <c r="Q82" i="5"/>
  <c r="O82" i="5"/>
  <c r="O98" i="5"/>
  <c r="O170" i="5"/>
  <c r="O171" i="5"/>
  <c r="S171" i="5" s="1"/>
  <c r="Q43" i="5"/>
  <c r="O125" i="5"/>
  <c r="S125" i="5" s="1"/>
  <c r="AC192" i="5"/>
  <c r="AF192" i="5"/>
  <c r="AF165" i="5"/>
  <c r="AD165" i="5"/>
  <c r="AH165" i="5" s="1"/>
  <c r="U48" i="5"/>
  <c r="U73" i="5"/>
  <c r="O178" i="5"/>
  <c r="S90" i="5"/>
  <c r="S71" i="5"/>
  <c r="O43" i="5"/>
  <c r="S43" i="5" s="1"/>
  <c r="O83" i="5"/>
  <c r="S83" i="5" s="1"/>
  <c r="U83" i="5" s="1"/>
  <c r="Q155" i="5"/>
  <c r="Q93" i="5"/>
  <c r="U93" i="5" s="1"/>
  <c r="S94" i="5"/>
  <c r="O39" i="5"/>
  <c r="S39" i="5" s="1"/>
  <c r="S68" i="5"/>
  <c r="S132" i="5"/>
  <c r="U132" i="5" s="1"/>
  <c r="S188" i="5"/>
  <c r="U163" i="5"/>
  <c r="S100" i="5"/>
  <c r="U100" i="5" s="1"/>
  <c r="Q156" i="5"/>
  <c r="U156" i="5" s="1"/>
  <c r="S172" i="5"/>
  <c r="U55" i="5"/>
  <c r="AC127" i="5"/>
  <c r="AF127" i="5" s="1"/>
  <c r="AK192" i="5"/>
  <c r="AL192" i="5" s="1"/>
  <c r="AM192" i="5" s="1"/>
  <c r="AC80" i="5"/>
  <c r="AF80" i="5" s="1"/>
  <c r="U96" i="5"/>
  <c r="S170" i="5"/>
  <c r="S98" i="5"/>
  <c r="S178" i="5"/>
  <c r="O91" i="5"/>
  <c r="S91" i="5" s="1"/>
  <c r="O45" i="5"/>
  <c r="S45" i="5" s="1"/>
  <c r="S61" i="5"/>
  <c r="S149" i="5"/>
  <c r="S189" i="5"/>
  <c r="Q172" i="5"/>
  <c r="U136" i="5"/>
  <c r="AC81" i="5"/>
  <c r="AD81" i="5" s="1"/>
  <c r="AH81" i="5" s="1"/>
  <c r="U56" i="5"/>
  <c r="U72" i="5"/>
  <c r="U160" i="5"/>
  <c r="U78" i="5"/>
  <c r="S82" i="5"/>
  <c r="O50" i="5"/>
  <c r="S50" i="5" s="1"/>
  <c r="Q50" i="5"/>
  <c r="Q114" i="5"/>
  <c r="U114" i="5" s="1"/>
  <c r="O114" i="5"/>
  <c r="S114" i="5" s="1"/>
  <c r="Q103" i="5"/>
  <c r="S142" i="5"/>
  <c r="Q146" i="5"/>
  <c r="U146" i="5" s="1"/>
  <c r="O131" i="5"/>
  <c r="S131" i="5" s="1"/>
  <c r="O183" i="5"/>
  <c r="S183" i="5" s="1"/>
  <c r="Q23" i="5"/>
  <c r="U23" i="5" s="1"/>
  <c r="Q24" i="5"/>
  <c r="U24" i="5" s="1"/>
  <c r="O26" i="5"/>
  <c r="S26" i="5" s="1"/>
  <c r="U26" i="5" s="1"/>
  <c r="S22" i="5"/>
  <c r="S8" i="5"/>
  <c r="Q8" i="5"/>
  <c r="Q22" i="5"/>
  <c r="Q31" i="5"/>
  <c r="U31" i="5" s="1"/>
  <c r="Q28" i="5"/>
  <c r="U28" i="5" s="1"/>
  <c r="E32" i="4"/>
  <c r="O33" i="5"/>
  <c r="S33" i="5" s="1"/>
  <c r="U33" i="5" s="1"/>
  <c r="S25" i="5"/>
  <c r="Q25" i="5"/>
  <c r="Q21" i="5"/>
  <c r="U21" i="5" s="1"/>
  <c r="O18" i="5"/>
  <c r="S18" i="5" s="1"/>
  <c r="O27" i="5"/>
  <c r="S27" i="5" s="1"/>
  <c r="Q37" i="5"/>
  <c r="Q29" i="5"/>
  <c r="U29" i="5" s="1"/>
  <c r="S38" i="5"/>
  <c r="S35" i="5"/>
  <c r="O15" i="5"/>
  <c r="S15" i="5" s="1"/>
  <c r="Q15" i="5"/>
  <c r="Q38" i="5"/>
  <c r="Q20" i="5"/>
  <c r="S34" i="5"/>
  <c r="O16" i="5"/>
  <c r="S16" i="5" s="1"/>
  <c r="Q16" i="5"/>
  <c r="Q12" i="5"/>
  <c r="O12" i="5"/>
  <c r="S12" i="5" s="1"/>
  <c r="S32" i="5"/>
  <c r="Q32" i="5"/>
  <c r="O11" i="5"/>
  <c r="S11" i="5" s="1"/>
  <c r="Q11" i="5"/>
  <c r="S20" i="5"/>
  <c r="O14" i="5"/>
  <c r="S14" i="5" s="1"/>
  <c r="Q14" i="5"/>
  <c r="O10" i="5"/>
  <c r="S10" i="5" s="1"/>
  <c r="Q10" i="5"/>
  <c r="S30" i="5"/>
  <c r="Q35" i="5"/>
  <c r="O19" i="5"/>
  <c r="S19" i="5" s="1"/>
  <c r="Q34" i="5"/>
  <c r="Q30" i="5"/>
  <c r="S37" i="5"/>
  <c r="O36" i="5"/>
  <c r="S36" i="5" s="1"/>
  <c r="O17" i="5"/>
  <c r="S17" i="5" s="1"/>
  <c r="Q17" i="5"/>
  <c r="O13" i="5"/>
  <c r="S13" i="5" s="1"/>
  <c r="Q13" i="5"/>
  <c r="O9" i="5"/>
  <c r="S9" i="5" s="1"/>
  <c r="Q9" i="5"/>
  <c r="D35" i="1"/>
  <c r="AD95" i="5" l="1"/>
  <c r="AF95" i="5"/>
  <c r="AI113" i="5"/>
  <c r="AK135" i="5"/>
  <c r="AL135" i="5" s="1"/>
  <c r="AM135" i="5" s="1"/>
  <c r="AI161" i="5"/>
  <c r="AK95" i="5"/>
  <c r="AL95" i="5" s="1"/>
  <c r="AM95" i="5" s="1"/>
  <c r="AK120" i="5"/>
  <c r="AL120" i="5" s="1"/>
  <c r="AM120" i="5" s="1"/>
  <c r="AI154" i="5"/>
  <c r="AI79" i="5"/>
  <c r="AI167" i="5"/>
  <c r="AI169" i="5"/>
  <c r="AI200" i="5"/>
  <c r="AF113" i="5"/>
  <c r="AI177" i="5"/>
  <c r="AI49" i="5"/>
  <c r="AF193" i="5"/>
  <c r="AC67" i="5"/>
  <c r="AD67" i="5" s="1"/>
  <c r="AH67" i="5" s="1"/>
  <c r="AC106" i="5"/>
  <c r="AD106" i="5" s="1"/>
  <c r="AH106" i="5" s="1"/>
  <c r="AC44" i="5"/>
  <c r="AF44" i="5" s="1"/>
  <c r="AC74" i="5"/>
  <c r="AD74" i="5" s="1"/>
  <c r="AK80" i="5"/>
  <c r="AL80" i="5" s="1"/>
  <c r="AM80" i="5" s="1"/>
  <c r="AK88" i="5"/>
  <c r="AL88" i="5" s="1"/>
  <c r="AM88" i="5" s="1"/>
  <c r="AI99" i="5"/>
  <c r="AF176" i="5"/>
  <c r="AG161" i="5"/>
  <c r="AK168" i="5"/>
  <c r="AL168" i="5" s="1"/>
  <c r="AM168" i="5" s="1"/>
  <c r="AK167" i="5"/>
  <c r="AL167" i="5" s="1"/>
  <c r="AM167" i="5" s="1"/>
  <c r="AK161" i="5"/>
  <c r="AL161" i="5" s="1"/>
  <c r="AM161" i="5" s="1"/>
  <c r="AG177" i="5"/>
  <c r="AK154" i="5"/>
  <c r="AL154" i="5" s="1"/>
  <c r="AM154" i="5" s="1"/>
  <c r="AG127" i="5"/>
  <c r="AG121" i="5"/>
  <c r="AK176" i="5"/>
  <c r="AL176" i="5" s="1"/>
  <c r="AM176" i="5" s="1"/>
  <c r="AF167" i="5"/>
  <c r="AF161" i="5"/>
  <c r="AG116" i="5"/>
  <c r="AG49" i="5"/>
  <c r="U42" i="5"/>
  <c r="AC42" i="5" s="1"/>
  <c r="AD42" i="5" s="1"/>
  <c r="U155" i="5"/>
  <c r="AK121" i="5"/>
  <c r="AL121" i="5" s="1"/>
  <c r="AM121" i="5" s="1"/>
  <c r="AK64" i="5"/>
  <c r="AL64" i="5" s="1"/>
  <c r="AM64" i="5" s="1"/>
  <c r="U186" i="5"/>
  <c r="AC186" i="5" s="1"/>
  <c r="AD186" i="5" s="1"/>
  <c r="AH186" i="5" s="1"/>
  <c r="AK76" i="5"/>
  <c r="AL76" i="5" s="1"/>
  <c r="AM76" i="5" s="1"/>
  <c r="AF121" i="5"/>
  <c r="AG169" i="5"/>
  <c r="U51" i="5"/>
  <c r="AC51" i="5" s="1"/>
  <c r="AD51" i="5" s="1"/>
  <c r="AH51" i="5" s="1"/>
  <c r="U172" i="5"/>
  <c r="AC172" i="5" s="1"/>
  <c r="AK172" i="5" s="1"/>
  <c r="AL172" i="5" s="1"/>
  <c r="AM172" i="5" s="1"/>
  <c r="AK99" i="5"/>
  <c r="AL99" i="5" s="1"/>
  <c r="AM99" i="5" s="1"/>
  <c r="U70" i="5"/>
  <c r="AI193" i="5"/>
  <c r="AK117" i="5"/>
  <c r="AL117" i="5" s="1"/>
  <c r="AM117" i="5" s="1"/>
  <c r="AG154" i="5"/>
  <c r="U110" i="5"/>
  <c r="U125" i="5"/>
  <c r="U197" i="5"/>
  <c r="U62" i="5"/>
  <c r="AC100" i="5"/>
  <c r="AG100" i="5" s="1"/>
  <c r="AC75" i="5"/>
  <c r="AD75" i="5" s="1"/>
  <c r="AH75" i="5" s="1"/>
  <c r="U151" i="5"/>
  <c r="AC132" i="5"/>
  <c r="AG132" i="5" s="1"/>
  <c r="AC83" i="5"/>
  <c r="AD83" i="5" s="1"/>
  <c r="AH83" i="5" s="1"/>
  <c r="AG83" i="5"/>
  <c r="U164" i="5"/>
  <c r="U134" i="5"/>
  <c r="AC114" i="5"/>
  <c r="AD114" i="5" s="1"/>
  <c r="AH114" i="5" s="1"/>
  <c r="U43" i="5"/>
  <c r="U199" i="5"/>
  <c r="AD41" i="5"/>
  <c r="AF41" i="5"/>
  <c r="U131" i="5"/>
  <c r="U50" i="5"/>
  <c r="AC136" i="5"/>
  <c r="AI81" i="5"/>
  <c r="U39" i="5"/>
  <c r="U71" i="5"/>
  <c r="AG40" i="5"/>
  <c r="AD40" i="5"/>
  <c r="AC173" i="5"/>
  <c r="AC123" i="5"/>
  <c r="AD123" i="5" s="1"/>
  <c r="AH123" i="5" s="1"/>
  <c r="AC175" i="5"/>
  <c r="AD175" i="5" s="1"/>
  <c r="AK175" i="5"/>
  <c r="AL175" i="5" s="1"/>
  <c r="AM175" i="5" s="1"/>
  <c r="AC196" i="5"/>
  <c r="AK196" i="5" s="1"/>
  <c r="AL196" i="5" s="1"/>
  <c r="AM196" i="5" s="1"/>
  <c r="AH137" i="5"/>
  <c r="AI137" i="5"/>
  <c r="AC119" i="5"/>
  <c r="AD119" i="5" s="1"/>
  <c r="U58" i="5"/>
  <c r="AG152" i="5"/>
  <c r="AD152" i="5"/>
  <c r="AG111" i="5"/>
  <c r="AI111" i="5"/>
  <c r="AK124" i="5"/>
  <c r="AL124" i="5" s="1"/>
  <c r="AM124" i="5" s="1"/>
  <c r="AG159" i="5"/>
  <c r="AG179" i="5"/>
  <c r="AC179" i="5"/>
  <c r="AD179" i="5" s="1"/>
  <c r="AF79" i="5"/>
  <c r="AF84" i="5"/>
  <c r="AD84" i="5"/>
  <c r="AK49" i="5"/>
  <c r="AL49" i="5" s="1"/>
  <c r="AM49" i="5" s="1"/>
  <c r="AC146" i="5"/>
  <c r="AD146" i="5" s="1"/>
  <c r="AC55" i="5"/>
  <c r="AK55" i="5" s="1"/>
  <c r="AL55" i="5" s="1"/>
  <c r="AM55" i="5" s="1"/>
  <c r="AF55" i="5"/>
  <c r="U94" i="5"/>
  <c r="U90" i="5"/>
  <c r="AG185" i="5"/>
  <c r="AK40" i="5"/>
  <c r="AL40" i="5" s="1"/>
  <c r="AM40" i="5" s="1"/>
  <c r="AC138" i="5"/>
  <c r="AD138" i="5" s="1"/>
  <c r="AC102" i="5"/>
  <c r="AD102" i="5" s="1"/>
  <c r="AF102" i="5"/>
  <c r="U69" i="5"/>
  <c r="U171" i="5"/>
  <c r="AK152" i="5"/>
  <c r="AL152" i="5" s="1"/>
  <c r="AM152" i="5" s="1"/>
  <c r="AG167" i="5"/>
  <c r="AF133" i="5"/>
  <c r="AD133" i="5"/>
  <c r="AG133" i="5"/>
  <c r="U178" i="5"/>
  <c r="AF74" i="5"/>
  <c r="AF159" i="5"/>
  <c r="AF116" i="5"/>
  <c r="AD116" i="5"/>
  <c r="AK67" i="5"/>
  <c r="AL67" i="5" s="1"/>
  <c r="AM67" i="5" s="1"/>
  <c r="U157" i="5"/>
  <c r="AC129" i="5"/>
  <c r="AD129" i="5" s="1"/>
  <c r="AG129" i="5"/>
  <c r="AG79" i="5"/>
  <c r="U181" i="5"/>
  <c r="AF118" i="5"/>
  <c r="AF49" i="5"/>
  <c r="AF76" i="5"/>
  <c r="AD76" i="5"/>
  <c r="AC54" i="5"/>
  <c r="AD54" i="5" s="1"/>
  <c r="U190" i="5"/>
  <c r="AK81" i="5"/>
  <c r="AL81" i="5" s="1"/>
  <c r="AM81" i="5" s="1"/>
  <c r="U170" i="5"/>
  <c r="AC93" i="5"/>
  <c r="AG93" i="5" s="1"/>
  <c r="AK93" i="5"/>
  <c r="AL93" i="5" s="1"/>
  <c r="AM93" i="5" s="1"/>
  <c r="AC158" i="5"/>
  <c r="AG158" i="5" s="1"/>
  <c r="U141" i="5"/>
  <c r="AI176" i="5"/>
  <c r="AG112" i="5"/>
  <c r="AD112" i="5"/>
  <c r="AC70" i="5"/>
  <c r="AD70" i="5" s="1"/>
  <c r="AH70" i="5" s="1"/>
  <c r="AF124" i="5"/>
  <c r="AD124" i="5"/>
  <c r="AC72" i="5"/>
  <c r="AF72" i="5" s="1"/>
  <c r="AC184" i="5"/>
  <c r="AD184" i="5" s="1"/>
  <c r="U126" i="5"/>
  <c r="AG81" i="5"/>
  <c r="U189" i="5"/>
  <c r="AD127" i="5"/>
  <c r="AK127" i="5"/>
  <c r="AL127" i="5" s="1"/>
  <c r="AM127" i="5" s="1"/>
  <c r="AC156" i="5"/>
  <c r="U77" i="5"/>
  <c r="AC73" i="5"/>
  <c r="AD73" i="5" s="1"/>
  <c r="AG192" i="5"/>
  <c r="AD192" i="5"/>
  <c r="AC147" i="5"/>
  <c r="AD147" i="5" s="1"/>
  <c r="AG144" i="5"/>
  <c r="AD144" i="5"/>
  <c r="AK144" i="5"/>
  <c r="AL144" i="5" s="1"/>
  <c r="AM144" i="5" s="1"/>
  <c r="AC195" i="5"/>
  <c r="AD195" i="5" s="1"/>
  <c r="AC191" i="5"/>
  <c r="AD191" i="5" s="1"/>
  <c r="U130" i="5"/>
  <c r="AI121" i="5"/>
  <c r="AC139" i="5"/>
  <c r="AD139" i="5" s="1"/>
  <c r="AC57" i="5"/>
  <c r="AD57" i="5" s="1"/>
  <c r="AG57" i="5"/>
  <c r="AC65" i="5"/>
  <c r="AD65" i="5" s="1"/>
  <c r="AK112" i="5"/>
  <c r="AL112" i="5" s="1"/>
  <c r="AM112" i="5" s="1"/>
  <c r="AG99" i="5"/>
  <c r="AK169" i="5"/>
  <c r="AL169" i="5" s="1"/>
  <c r="AM169" i="5" s="1"/>
  <c r="U148" i="5"/>
  <c r="AC150" i="5"/>
  <c r="AG150" i="5" s="1"/>
  <c r="AF177" i="5"/>
  <c r="U53" i="5"/>
  <c r="AG200" i="5"/>
  <c r="AK118" i="5"/>
  <c r="AL118" i="5" s="1"/>
  <c r="AM118" i="5" s="1"/>
  <c r="AF117" i="5"/>
  <c r="AD117" i="5"/>
  <c r="U183" i="5"/>
  <c r="AC128" i="5"/>
  <c r="AK128" i="5"/>
  <c r="AL128" i="5" s="1"/>
  <c r="AM128" i="5" s="1"/>
  <c r="U103" i="5"/>
  <c r="U149" i="5"/>
  <c r="AF182" i="5"/>
  <c r="AD182" i="5"/>
  <c r="AC48" i="5"/>
  <c r="AK48" i="5" s="1"/>
  <c r="AL48" i="5" s="1"/>
  <c r="AM48" i="5" s="1"/>
  <c r="AD185" i="5"/>
  <c r="AK185" i="5"/>
  <c r="AL185" i="5" s="1"/>
  <c r="AM185" i="5" s="1"/>
  <c r="AC107" i="5"/>
  <c r="AD107" i="5" s="1"/>
  <c r="U142" i="5"/>
  <c r="AC174" i="5"/>
  <c r="AG174" i="5" s="1"/>
  <c r="AC104" i="5"/>
  <c r="AK104" i="5"/>
  <c r="AL104" i="5" s="1"/>
  <c r="AM104" i="5" s="1"/>
  <c r="U187" i="5"/>
  <c r="AC87" i="5"/>
  <c r="AF87" i="5" s="1"/>
  <c r="U143" i="5"/>
  <c r="AD97" i="5"/>
  <c r="AK97" i="5"/>
  <c r="AL97" i="5" s="1"/>
  <c r="AM97" i="5" s="1"/>
  <c r="AG97" i="5"/>
  <c r="AF112" i="5"/>
  <c r="U98" i="5"/>
  <c r="AF180" i="5"/>
  <c r="AD180" i="5"/>
  <c r="AC101" i="5"/>
  <c r="AK101" i="5" s="1"/>
  <c r="AL101" i="5" s="1"/>
  <c r="AM101" i="5" s="1"/>
  <c r="AI159" i="5"/>
  <c r="AF200" i="5"/>
  <c r="U59" i="5"/>
  <c r="AG118" i="5"/>
  <c r="AF166" i="5"/>
  <c r="AD166" i="5"/>
  <c r="AC108" i="5"/>
  <c r="AG108" i="5" s="1"/>
  <c r="AC47" i="5"/>
  <c r="AF47" i="5"/>
  <c r="AC56" i="5"/>
  <c r="AF56" i="5" s="1"/>
  <c r="AC96" i="5"/>
  <c r="AK96" i="5" s="1"/>
  <c r="AL96" i="5" s="1"/>
  <c r="AM96" i="5" s="1"/>
  <c r="AC78" i="5"/>
  <c r="AD78" i="5" s="1"/>
  <c r="U61" i="5"/>
  <c r="AG182" i="5"/>
  <c r="U188" i="5"/>
  <c r="AG120" i="5"/>
  <c r="AD120" i="5"/>
  <c r="AG52" i="5"/>
  <c r="AC52" i="5"/>
  <c r="AG137" i="5"/>
  <c r="AC153" i="5"/>
  <c r="AD153" i="5" s="1"/>
  <c r="U122" i="5"/>
  <c r="AF99" i="5"/>
  <c r="AF92" i="5"/>
  <c r="AD92" i="5"/>
  <c r="AK111" i="5"/>
  <c r="AL111" i="5" s="1"/>
  <c r="AM111" i="5" s="1"/>
  <c r="AF169" i="5"/>
  <c r="AC60" i="5"/>
  <c r="AK60" i="5" s="1"/>
  <c r="AL60" i="5" s="1"/>
  <c r="AM60" i="5" s="1"/>
  <c r="AC89" i="5"/>
  <c r="AD89" i="5" s="1"/>
  <c r="AK180" i="5"/>
  <c r="AL180" i="5" s="1"/>
  <c r="AM180" i="5" s="1"/>
  <c r="U45" i="5"/>
  <c r="AG41" i="5"/>
  <c r="AG95" i="5"/>
  <c r="AK200" i="5"/>
  <c r="AL200" i="5" s="1"/>
  <c r="AM200" i="5" s="1"/>
  <c r="AG113" i="5"/>
  <c r="AK166" i="5"/>
  <c r="AL166" i="5" s="1"/>
  <c r="AM166" i="5" s="1"/>
  <c r="U91" i="5"/>
  <c r="U68" i="5"/>
  <c r="AC160" i="5"/>
  <c r="AK160" i="5" s="1"/>
  <c r="AL160" i="5" s="1"/>
  <c r="AM160" i="5" s="1"/>
  <c r="AF160" i="5"/>
  <c r="AF81" i="5"/>
  <c r="AG80" i="5"/>
  <c r="AD80" i="5"/>
  <c r="AK182" i="5"/>
  <c r="AL182" i="5" s="1"/>
  <c r="AM182" i="5" s="1"/>
  <c r="AC163" i="5"/>
  <c r="AD163" i="5" s="1"/>
  <c r="AI165" i="5"/>
  <c r="U82" i="5"/>
  <c r="U162" i="5"/>
  <c r="AC46" i="5"/>
  <c r="AD46" i="5" s="1"/>
  <c r="AG88" i="5"/>
  <c r="AD88" i="5"/>
  <c r="AC105" i="5"/>
  <c r="AD105" i="5" s="1"/>
  <c r="AC86" i="5"/>
  <c r="AD86" i="5" s="1"/>
  <c r="AG64" i="5"/>
  <c r="AD64" i="5"/>
  <c r="U63" i="5"/>
  <c r="U115" i="5"/>
  <c r="U194" i="5"/>
  <c r="U66" i="5"/>
  <c r="AK137" i="5"/>
  <c r="AL137" i="5" s="1"/>
  <c r="AM137" i="5" s="1"/>
  <c r="AG168" i="5"/>
  <c r="AK92" i="5"/>
  <c r="AL92" i="5" s="1"/>
  <c r="AM92" i="5" s="1"/>
  <c r="AF111" i="5"/>
  <c r="AC109" i="5"/>
  <c r="AK159" i="5"/>
  <c r="AL159" i="5" s="1"/>
  <c r="AM159" i="5" s="1"/>
  <c r="AI168" i="5"/>
  <c r="AF140" i="5"/>
  <c r="AD140" i="5"/>
  <c r="AG67" i="5"/>
  <c r="AC145" i="5"/>
  <c r="AD145" i="5" s="1"/>
  <c r="AK41" i="5"/>
  <c r="AL41" i="5" s="1"/>
  <c r="AM41" i="5" s="1"/>
  <c r="AK79" i="5"/>
  <c r="AL79" i="5" s="1"/>
  <c r="AM79" i="5" s="1"/>
  <c r="AG84" i="5"/>
  <c r="U198" i="5"/>
  <c r="AK113" i="5"/>
  <c r="AL113" i="5" s="1"/>
  <c r="AM113" i="5" s="1"/>
  <c r="AG135" i="5"/>
  <c r="AD135" i="5"/>
  <c r="AC85" i="5"/>
  <c r="AG85" i="5" s="1"/>
  <c r="U8" i="5"/>
  <c r="AC8" i="5" s="1"/>
  <c r="AD8" i="5" s="1"/>
  <c r="U22" i="5"/>
  <c r="U25" i="5"/>
  <c r="U35" i="5"/>
  <c r="U15" i="5"/>
  <c r="AC24" i="5"/>
  <c r="AC31" i="5"/>
  <c r="AC26" i="5"/>
  <c r="AF26" i="5" s="1"/>
  <c r="AC21" i="5"/>
  <c r="AF21" i="5" s="1"/>
  <c r="AC29" i="5"/>
  <c r="AC33" i="5"/>
  <c r="AF33" i="5" s="1"/>
  <c r="AC23" i="5"/>
  <c r="AF23" i="5" s="1"/>
  <c r="AC28" i="5"/>
  <c r="AF28" i="5" s="1"/>
  <c r="U38" i="5"/>
  <c r="U34" i="5"/>
  <c r="U32" i="5"/>
  <c r="U30" i="5"/>
  <c r="U11" i="5"/>
  <c r="U19" i="5"/>
  <c r="U10" i="5"/>
  <c r="U20" i="5"/>
  <c r="U18" i="5"/>
  <c r="U12" i="5"/>
  <c r="U17" i="5"/>
  <c r="U14" i="5"/>
  <c r="U16" i="5"/>
  <c r="U27" i="5"/>
  <c r="U36" i="5"/>
  <c r="U9" i="5"/>
  <c r="U13" i="5"/>
  <c r="U37" i="5"/>
  <c r="R18" i="1"/>
  <c r="P18" i="1"/>
  <c r="N18" i="1"/>
  <c r="L18" i="1"/>
  <c r="J18" i="1"/>
  <c r="H18" i="1"/>
  <c r="AG106" i="5" l="1"/>
  <c r="AK158" i="5"/>
  <c r="AL158" i="5" s="1"/>
  <c r="AM158" i="5" s="1"/>
  <c r="AK44" i="5"/>
  <c r="AL44" i="5" s="1"/>
  <c r="AM44" i="5" s="1"/>
  <c r="AI114" i="5"/>
  <c r="AG139" i="5"/>
  <c r="AG147" i="5"/>
  <c r="AG44" i="5"/>
  <c r="AK139" i="5"/>
  <c r="AL139" i="5" s="1"/>
  <c r="AM139" i="5" s="1"/>
  <c r="AG155" i="5"/>
  <c r="AD44" i="5"/>
  <c r="AH44" i="5" s="1"/>
  <c r="AG102" i="5"/>
  <c r="AK102" i="5"/>
  <c r="AL102" i="5" s="1"/>
  <c r="AM102" i="5" s="1"/>
  <c r="AK153" i="5"/>
  <c r="AL153" i="5" s="1"/>
  <c r="AM153" i="5" s="1"/>
  <c r="AI123" i="5"/>
  <c r="AK132" i="5"/>
  <c r="AL132" i="5" s="1"/>
  <c r="AM132" i="5" s="1"/>
  <c r="AK106" i="5"/>
  <c r="AL106" i="5" s="1"/>
  <c r="AM106" i="5" s="1"/>
  <c r="AH95" i="5"/>
  <c r="AI95" i="5"/>
  <c r="AI67" i="5"/>
  <c r="AI106" i="5"/>
  <c r="AI75" i="5"/>
  <c r="AI83" i="5"/>
  <c r="AK42" i="5"/>
  <c r="AL42" i="5" s="1"/>
  <c r="AM42" i="5" s="1"/>
  <c r="AG42" i="5"/>
  <c r="AF42" i="5"/>
  <c r="AF175" i="5"/>
  <c r="AC155" i="5"/>
  <c r="AK150" i="5"/>
  <c r="AL150" i="5" s="1"/>
  <c r="AM150" i="5" s="1"/>
  <c r="AF65" i="5"/>
  <c r="AK72" i="5"/>
  <c r="AL72" i="5" s="1"/>
  <c r="AM72" i="5" s="1"/>
  <c r="AG46" i="5"/>
  <c r="AG105" i="5"/>
  <c r="AG89" i="5"/>
  <c r="AK57" i="5"/>
  <c r="AL57" i="5" s="1"/>
  <c r="AM57" i="5" s="1"/>
  <c r="AG73" i="5"/>
  <c r="AF51" i="5"/>
  <c r="AG175" i="5"/>
  <c r="AH42" i="5"/>
  <c r="AI42" i="5"/>
  <c r="AF106" i="5"/>
  <c r="AK51" i="5"/>
  <c r="AL51" i="5" s="1"/>
  <c r="AM51" i="5" s="1"/>
  <c r="AC110" i="5"/>
  <c r="AF110" i="5" s="1"/>
  <c r="AG60" i="5"/>
  <c r="AK87" i="5"/>
  <c r="AL87" i="5" s="1"/>
  <c r="AM87" i="5" s="1"/>
  <c r="AF73" i="5"/>
  <c r="AF184" i="5"/>
  <c r="AG51" i="5"/>
  <c r="AG172" i="5"/>
  <c r="AF114" i="5"/>
  <c r="AG75" i="5"/>
  <c r="AG74" i="5"/>
  <c r="AF46" i="5"/>
  <c r="AF96" i="5"/>
  <c r="AK65" i="5"/>
  <c r="AL65" i="5" s="1"/>
  <c r="AM65" i="5" s="1"/>
  <c r="AF139" i="5"/>
  <c r="AK191" i="5"/>
  <c r="AL191" i="5" s="1"/>
  <c r="AM191" i="5" s="1"/>
  <c r="AF147" i="5"/>
  <c r="AG184" i="5"/>
  <c r="AF138" i="5"/>
  <c r="AF123" i="5"/>
  <c r="AH74" i="5"/>
  <c r="AI74" i="5"/>
  <c r="AF67" i="5"/>
  <c r="AK46" i="5"/>
  <c r="AL46" i="5" s="1"/>
  <c r="AM46" i="5" s="1"/>
  <c r="AG65" i="5"/>
  <c r="AF191" i="5"/>
  <c r="AK74" i="5"/>
  <c r="AL74" i="5" s="1"/>
  <c r="AM74" i="5" s="1"/>
  <c r="AF109" i="5"/>
  <c r="AD109" i="5"/>
  <c r="AC103" i="5"/>
  <c r="AD103" i="5" s="1"/>
  <c r="AK103" i="5"/>
  <c r="AL103" i="5" s="1"/>
  <c r="AM103" i="5" s="1"/>
  <c r="AC198" i="5"/>
  <c r="AK198" i="5" s="1"/>
  <c r="AL198" i="5" s="1"/>
  <c r="AM198" i="5" s="1"/>
  <c r="AH64" i="5"/>
  <c r="AI64" i="5"/>
  <c r="AF105" i="5"/>
  <c r="AC162" i="5"/>
  <c r="AD162" i="5" s="1"/>
  <c r="AF162" i="5"/>
  <c r="AK163" i="5"/>
  <c r="AL163" i="5" s="1"/>
  <c r="AM163" i="5" s="1"/>
  <c r="AK186" i="5"/>
  <c r="AL186" i="5" s="1"/>
  <c r="AM186" i="5" s="1"/>
  <c r="AF153" i="5"/>
  <c r="AG47" i="5"/>
  <c r="AD47" i="5"/>
  <c r="AC187" i="5"/>
  <c r="AD187" i="5" s="1"/>
  <c r="AG187" i="5"/>
  <c r="AG107" i="5"/>
  <c r="AC148" i="5"/>
  <c r="AH191" i="5"/>
  <c r="AI191" i="5"/>
  <c r="AH73" i="5"/>
  <c r="AI73" i="5"/>
  <c r="AH127" i="5"/>
  <c r="AI127" i="5"/>
  <c r="AH184" i="5"/>
  <c r="AI184" i="5"/>
  <c r="AH124" i="5"/>
  <c r="AI124" i="5"/>
  <c r="AH76" i="5"/>
  <c r="AI76" i="5"/>
  <c r="AF129" i="5"/>
  <c r="AI70" i="5"/>
  <c r="AG138" i="5"/>
  <c r="AK146" i="5"/>
  <c r="AL146" i="5" s="1"/>
  <c r="AM146" i="5" s="1"/>
  <c r="AF179" i="5"/>
  <c r="AH175" i="5"/>
  <c r="AI175" i="5"/>
  <c r="AH40" i="5"/>
  <c r="AI40" i="5"/>
  <c r="AH41" i="5"/>
  <c r="AI41" i="5"/>
  <c r="AC151" i="5"/>
  <c r="AD151" i="5" s="1"/>
  <c r="AK75" i="5"/>
  <c r="AL75" i="5" s="1"/>
  <c r="AM75" i="5" s="1"/>
  <c r="AH145" i="5"/>
  <c r="AI145" i="5"/>
  <c r="AH78" i="5"/>
  <c r="AI78" i="5"/>
  <c r="AC142" i="5"/>
  <c r="AD142" i="5" s="1"/>
  <c r="AC171" i="5"/>
  <c r="AD171" i="5" s="1"/>
  <c r="AC82" i="5"/>
  <c r="AD82" i="5" s="1"/>
  <c r="AC68" i="5"/>
  <c r="AG68" i="5" s="1"/>
  <c r="AH153" i="5"/>
  <c r="AI153" i="5"/>
  <c r="AH120" i="5"/>
  <c r="AI120" i="5"/>
  <c r="AH107" i="5"/>
  <c r="AI107" i="5"/>
  <c r="AC130" i="5"/>
  <c r="AD130" i="5" s="1"/>
  <c r="AG130" i="5"/>
  <c r="AK195" i="5"/>
  <c r="AL195" i="5" s="1"/>
  <c r="AM195" i="5" s="1"/>
  <c r="AC189" i="5"/>
  <c r="AK189" i="5" s="1"/>
  <c r="AL189" i="5" s="1"/>
  <c r="AM189" i="5" s="1"/>
  <c r="AF93" i="5"/>
  <c r="AD93" i="5"/>
  <c r="AH129" i="5"/>
  <c r="AI129" i="5"/>
  <c r="AC178" i="5"/>
  <c r="AD178" i="5" s="1"/>
  <c r="AC69" i="5"/>
  <c r="AK69" i="5" s="1"/>
  <c r="AL69" i="5" s="1"/>
  <c r="AM69" i="5" s="1"/>
  <c r="AH138" i="5"/>
  <c r="AI138" i="5"/>
  <c r="AK179" i="5"/>
  <c r="AL179" i="5" s="1"/>
  <c r="AM179" i="5" s="1"/>
  <c r="AC58" i="5"/>
  <c r="AD58" i="5" s="1"/>
  <c r="AI51" i="5"/>
  <c r="AG123" i="5"/>
  <c r="AG136" i="5"/>
  <c r="AD136" i="5"/>
  <c r="AC199" i="5"/>
  <c r="AD199" i="5" s="1"/>
  <c r="AK83" i="5"/>
  <c r="AL83" i="5" s="1"/>
  <c r="AM83" i="5" s="1"/>
  <c r="AF75" i="5"/>
  <c r="AC98" i="5"/>
  <c r="AD98" i="5" s="1"/>
  <c r="AH117" i="5"/>
  <c r="AI117" i="5"/>
  <c r="AH140" i="5"/>
  <c r="AI140" i="5"/>
  <c r="AK85" i="5"/>
  <c r="AL85" i="5" s="1"/>
  <c r="AM85" i="5" s="1"/>
  <c r="AK86" i="5"/>
  <c r="AL86" i="5" s="1"/>
  <c r="AM86" i="5" s="1"/>
  <c r="AH88" i="5"/>
  <c r="AI88" i="5"/>
  <c r="AH80" i="5"/>
  <c r="AI80" i="5"/>
  <c r="AK89" i="5"/>
  <c r="AL89" i="5" s="1"/>
  <c r="AM89" i="5" s="1"/>
  <c r="AH92" i="5"/>
  <c r="AI92" i="5"/>
  <c r="AC61" i="5"/>
  <c r="AG96" i="5"/>
  <c r="AD96" i="5"/>
  <c r="AF108" i="5"/>
  <c r="AD108" i="5"/>
  <c r="AG101" i="5"/>
  <c r="AG104" i="5"/>
  <c r="AD104" i="5"/>
  <c r="AK107" i="5"/>
  <c r="AL107" i="5" s="1"/>
  <c r="AM107" i="5" s="1"/>
  <c r="AG128" i="5"/>
  <c r="AD128" i="5"/>
  <c r="AH57" i="5"/>
  <c r="AI57" i="5"/>
  <c r="AG195" i="5"/>
  <c r="AH147" i="5"/>
  <c r="AI147" i="5"/>
  <c r="AC77" i="5"/>
  <c r="AG77" i="5" s="1"/>
  <c r="AK77" i="5"/>
  <c r="AL77" i="5" s="1"/>
  <c r="AM77" i="5" s="1"/>
  <c r="AG70" i="5"/>
  <c r="AC141" i="5"/>
  <c r="AK141" i="5" s="1"/>
  <c r="AL141" i="5" s="1"/>
  <c r="AM141" i="5" s="1"/>
  <c r="AC190" i="5"/>
  <c r="AK190" i="5" s="1"/>
  <c r="AL190" i="5" s="1"/>
  <c r="AM190" i="5" s="1"/>
  <c r="AC157" i="5"/>
  <c r="AG157" i="5" s="1"/>
  <c r="AK138" i="5"/>
  <c r="AL138" i="5" s="1"/>
  <c r="AM138" i="5" s="1"/>
  <c r="AI186" i="5"/>
  <c r="AK119" i="5"/>
  <c r="AL119" i="5" s="1"/>
  <c r="AM119" i="5" s="1"/>
  <c r="AG196" i="5"/>
  <c r="AF136" i="5"/>
  <c r="AC43" i="5"/>
  <c r="AD43" i="5" s="1"/>
  <c r="AC197" i="5"/>
  <c r="AC63" i="5"/>
  <c r="AK63" i="5" s="1"/>
  <c r="AL63" i="5" s="1"/>
  <c r="AM63" i="5" s="1"/>
  <c r="AG48" i="5"/>
  <c r="AD48" i="5"/>
  <c r="AH112" i="5"/>
  <c r="AI112" i="5"/>
  <c r="AC94" i="5"/>
  <c r="AD94" i="5" s="1"/>
  <c r="AK94" i="5"/>
  <c r="AL94" i="5" s="1"/>
  <c r="AM94" i="5" s="1"/>
  <c r="AH152" i="5"/>
  <c r="AI152" i="5"/>
  <c r="AF173" i="5"/>
  <c r="AD173" i="5"/>
  <c r="AH105" i="5"/>
  <c r="AI105" i="5"/>
  <c r="AG86" i="5"/>
  <c r="AC91" i="5"/>
  <c r="AD91" i="5" s="1"/>
  <c r="AC45" i="5"/>
  <c r="AG45" i="5" s="1"/>
  <c r="AF89" i="5"/>
  <c r="AK155" i="5"/>
  <c r="AL155" i="5" s="1"/>
  <c r="AM155" i="5" s="1"/>
  <c r="AK108" i="5"/>
  <c r="AL108" i="5" s="1"/>
  <c r="AM108" i="5" s="1"/>
  <c r="AH97" i="5"/>
  <c r="AI97" i="5"/>
  <c r="AF104" i="5"/>
  <c r="AF107" i="5"/>
  <c r="AH182" i="5"/>
  <c r="AI182" i="5"/>
  <c r="AF128" i="5"/>
  <c r="AC53" i="5"/>
  <c r="AK53" i="5" s="1"/>
  <c r="AL53" i="5" s="1"/>
  <c r="AM53" i="5" s="1"/>
  <c r="AF57" i="5"/>
  <c r="AF195" i="5"/>
  <c r="AK147" i="5"/>
  <c r="AL147" i="5" s="1"/>
  <c r="AM147" i="5" s="1"/>
  <c r="AG72" i="5"/>
  <c r="AD72" i="5"/>
  <c r="AF70" i="5"/>
  <c r="AF158" i="5"/>
  <c r="AD158" i="5"/>
  <c r="AC170" i="5"/>
  <c r="AD170" i="5" s="1"/>
  <c r="AG54" i="5"/>
  <c r="AH133" i="5"/>
  <c r="AI133" i="5"/>
  <c r="AH102" i="5"/>
  <c r="AI102" i="5"/>
  <c r="AG55" i="5"/>
  <c r="AD55" i="5"/>
  <c r="AH84" i="5"/>
  <c r="AI84" i="5"/>
  <c r="AF119" i="5"/>
  <c r="AK123" i="5"/>
  <c r="AL123" i="5" s="1"/>
  <c r="AM123" i="5" s="1"/>
  <c r="AC71" i="5"/>
  <c r="AK71" i="5" s="1"/>
  <c r="AL71" i="5" s="1"/>
  <c r="AM71" i="5" s="1"/>
  <c r="AK136" i="5"/>
  <c r="AL136" i="5" s="1"/>
  <c r="AM136" i="5" s="1"/>
  <c r="AG114" i="5"/>
  <c r="AF83" i="5"/>
  <c r="AC59" i="5"/>
  <c r="AD59" i="5" s="1"/>
  <c r="AF85" i="5"/>
  <c r="AD85" i="5"/>
  <c r="AK145" i="5"/>
  <c r="AL145" i="5" s="1"/>
  <c r="AM145" i="5" s="1"/>
  <c r="AC66" i="5"/>
  <c r="AD66" i="5" s="1"/>
  <c r="AF86" i="5"/>
  <c r="AH89" i="5"/>
  <c r="AI89" i="5"/>
  <c r="AK78" i="5"/>
  <c r="AL78" i="5" s="1"/>
  <c r="AM78" i="5" s="1"/>
  <c r="AG56" i="5"/>
  <c r="AD56" i="5"/>
  <c r="AH166" i="5"/>
  <c r="AI166" i="5"/>
  <c r="AF101" i="5"/>
  <c r="AD101" i="5"/>
  <c r="AC143" i="5"/>
  <c r="AD143" i="5" s="1"/>
  <c r="AF143" i="5"/>
  <c r="AC183" i="5"/>
  <c r="AD183" i="5" s="1"/>
  <c r="AH195" i="5"/>
  <c r="AI195" i="5"/>
  <c r="AH192" i="5"/>
  <c r="AI192" i="5"/>
  <c r="AF156" i="5"/>
  <c r="AD156" i="5"/>
  <c r="AF54" i="5"/>
  <c r="AC181" i="5"/>
  <c r="AK181" i="5" s="1"/>
  <c r="AL181" i="5" s="1"/>
  <c r="AM181" i="5" s="1"/>
  <c r="AH116" i="5"/>
  <c r="AI116" i="5"/>
  <c r="AH119" i="5"/>
  <c r="AI119" i="5"/>
  <c r="AF196" i="5"/>
  <c r="AD196" i="5"/>
  <c r="AC50" i="5"/>
  <c r="AD50" i="5" s="1"/>
  <c r="AC134" i="5"/>
  <c r="AD134" i="5" s="1"/>
  <c r="AF100" i="5"/>
  <c r="AD100" i="5"/>
  <c r="AC125" i="5"/>
  <c r="AG125" i="5" s="1"/>
  <c r="AC188" i="5"/>
  <c r="AH146" i="5"/>
  <c r="AI146" i="5"/>
  <c r="AH135" i="5"/>
  <c r="AI135" i="5"/>
  <c r="AG145" i="5"/>
  <c r="AK109" i="5"/>
  <c r="AL109" i="5" s="1"/>
  <c r="AM109" i="5" s="1"/>
  <c r="AC194" i="5"/>
  <c r="AD194" i="5" s="1"/>
  <c r="AG194" i="5"/>
  <c r="AH86" i="5"/>
  <c r="AI86" i="5"/>
  <c r="AG163" i="5"/>
  <c r="AG186" i="5"/>
  <c r="AC122" i="5"/>
  <c r="AD122" i="5" s="1"/>
  <c r="AG122" i="5"/>
  <c r="AF52" i="5"/>
  <c r="AD52" i="5"/>
  <c r="AG78" i="5"/>
  <c r="AK56" i="5"/>
  <c r="AL56" i="5" s="1"/>
  <c r="AM56" i="5" s="1"/>
  <c r="AH180" i="5"/>
  <c r="AI180" i="5"/>
  <c r="AF174" i="5"/>
  <c r="AD174" i="5"/>
  <c r="AH185" i="5"/>
  <c r="AI185" i="5"/>
  <c r="AC149" i="5"/>
  <c r="AG149" i="5" s="1"/>
  <c r="AG156" i="5"/>
  <c r="AK126" i="5"/>
  <c r="AL126" i="5" s="1"/>
  <c r="AM126" i="5" s="1"/>
  <c r="AG126" i="5"/>
  <c r="AC126" i="5"/>
  <c r="AD126" i="5" s="1"/>
  <c r="AK70" i="5"/>
  <c r="AL70" i="5" s="1"/>
  <c r="AM70" i="5" s="1"/>
  <c r="AH54" i="5"/>
  <c r="AI54" i="5"/>
  <c r="AC90" i="5"/>
  <c r="AD90" i="5" s="1"/>
  <c r="AF146" i="5"/>
  <c r="AG119" i="5"/>
  <c r="AK173" i="5"/>
  <c r="AL173" i="5" s="1"/>
  <c r="AM173" i="5" s="1"/>
  <c r="AC39" i="5"/>
  <c r="AF39" i="5" s="1"/>
  <c r="AC131" i="5"/>
  <c r="AD131" i="5" s="1"/>
  <c r="AF131" i="5"/>
  <c r="AK100" i="5"/>
  <c r="AL100" i="5" s="1"/>
  <c r="AM100" i="5" s="1"/>
  <c r="AH163" i="5"/>
  <c r="AI163" i="5"/>
  <c r="AC164" i="5"/>
  <c r="AG164" i="5" s="1"/>
  <c r="AF145" i="5"/>
  <c r="AG109" i="5"/>
  <c r="AC115" i="5"/>
  <c r="AD115" i="5" s="1"/>
  <c r="AK105" i="5"/>
  <c r="AL105" i="5" s="1"/>
  <c r="AM105" i="5" s="1"/>
  <c r="AH46" i="5"/>
  <c r="AI46" i="5"/>
  <c r="AF163" i="5"/>
  <c r="AG160" i="5"/>
  <c r="AD160" i="5"/>
  <c r="AF186" i="5"/>
  <c r="AF60" i="5"/>
  <c r="AD60" i="5"/>
  <c r="AG153" i="5"/>
  <c r="AK52" i="5"/>
  <c r="AL52" i="5" s="1"/>
  <c r="AM52" i="5" s="1"/>
  <c r="AF78" i="5"/>
  <c r="AK47" i="5"/>
  <c r="AL47" i="5" s="1"/>
  <c r="AM47" i="5" s="1"/>
  <c r="AG87" i="5"/>
  <c r="AD87" i="5"/>
  <c r="AK174" i="5"/>
  <c r="AL174" i="5" s="1"/>
  <c r="AM174" i="5" s="1"/>
  <c r="AF48" i="5"/>
  <c r="AF150" i="5"/>
  <c r="AD150" i="5"/>
  <c r="AH65" i="5"/>
  <c r="AI65" i="5"/>
  <c r="AH139" i="5"/>
  <c r="AI139" i="5"/>
  <c r="AG191" i="5"/>
  <c r="AH144" i="5"/>
  <c r="AI144" i="5"/>
  <c r="AK73" i="5"/>
  <c r="AL73" i="5" s="1"/>
  <c r="AM73" i="5" s="1"/>
  <c r="AK156" i="5"/>
  <c r="AL156" i="5" s="1"/>
  <c r="AM156" i="5" s="1"/>
  <c r="AK184" i="5"/>
  <c r="AL184" i="5" s="1"/>
  <c r="AM184" i="5" s="1"/>
  <c r="AF172" i="5"/>
  <c r="AD172" i="5"/>
  <c r="AK54" i="5"/>
  <c r="AL54" i="5" s="1"/>
  <c r="AM54" i="5" s="1"/>
  <c r="AK129" i="5"/>
  <c r="AL129" i="5" s="1"/>
  <c r="AM129" i="5" s="1"/>
  <c r="AG146" i="5"/>
  <c r="AH179" i="5"/>
  <c r="AI179" i="5"/>
  <c r="AG173" i="5"/>
  <c r="AK114" i="5"/>
  <c r="AL114" i="5" s="1"/>
  <c r="AM114" i="5" s="1"/>
  <c r="AF132" i="5"/>
  <c r="AD132" i="5"/>
  <c r="AC62" i="5"/>
  <c r="AD62" i="5" s="1"/>
  <c r="AG31" i="5"/>
  <c r="AD31" i="5"/>
  <c r="AG24" i="5"/>
  <c r="AD24" i="5"/>
  <c r="AG28" i="5"/>
  <c r="AD28" i="5"/>
  <c r="AC15" i="5"/>
  <c r="AK15" i="5" s="1"/>
  <c r="AL15" i="5" s="1"/>
  <c r="AM15" i="5" s="1"/>
  <c r="AK23" i="5"/>
  <c r="AL23" i="5" s="1"/>
  <c r="AM23" i="5" s="1"/>
  <c r="AD23" i="5"/>
  <c r="AF31" i="5"/>
  <c r="AC22" i="5"/>
  <c r="AK22" i="5" s="1"/>
  <c r="AL22" i="5" s="1"/>
  <c r="AM22" i="5" s="1"/>
  <c r="AC12" i="5"/>
  <c r="AD12" i="5" s="1"/>
  <c r="AG33" i="5"/>
  <c r="AD33" i="5"/>
  <c r="AG29" i="5"/>
  <c r="AD29" i="5"/>
  <c r="AC35" i="5"/>
  <c r="AD35" i="5" s="1"/>
  <c r="AF35" i="5"/>
  <c r="AF24" i="5"/>
  <c r="AG21" i="5"/>
  <c r="AD21" i="5"/>
  <c r="AF29" i="5"/>
  <c r="AG26" i="5"/>
  <c r="AD26" i="5"/>
  <c r="AK29" i="5"/>
  <c r="AL29" i="5" s="1"/>
  <c r="AM29" i="5" s="1"/>
  <c r="AK26" i="5"/>
  <c r="AL26" i="5" s="1"/>
  <c r="AM26" i="5" s="1"/>
  <c r="AK21" i="5"/>
  <c r="AL21" i="5" s="1"/>
  <c r="AM21" i="5" s="1"/>
  <c r="AK8" i="5"/>
  <c r="AK31" i="5"/>
  <c r="AL31" i="5" s="1"/>
  <c r="AM31" i="5" s="1"/>
  <c r="AK28" i="5"/>
  <c r="AL28" i="5" s="1"/>
  <c r="AM28" i="5" s="1"/>
  <c r="AK24" i="5"/>
  <c r="AL24" i="5" s="1"/>
  <c r="AM24" i="5" s="1"/>
  <c r="AK33" i="5"/>
  <c r="AL33" i="5" s="1"/>
  <c r="AM33" i="5" s="1"/>
  <c r="AG23" i="5"/>
  <c r="AC9" i="5"/>
  <c r="AC25" i="5"/>
  <c r="AG8" i="5"/>
  <c r="AC20" i="5"/>
  <c r="AF20" i="5" s="1"/>
  <c r="AC38" i="5"/>
  <c r="AF38" i="5" s="1"/>
  <c r="AC10" i="5"/>
  <c r="AD10" i="5" s="1"/>
  <c r="AC17" i="5"/>
  <c r="AC32" i="5"/>
  <c r="AH8" i="5"/>
  <c r="AI8" i="5"/>
  <c r="AC30" i="5"/>
  <c r="AF30" i="5" s="1"/>
  <c r="AC36" i="5"/>
  <c r="AF36" i="5" s="1"/>
  <c r="AC14" i="5"/>
  <c r="AC11" i="5"/>
  <c r="AF11" i="5" s="1"/>
  <c r="AF8" i="5"/>
  <c r="AC27" i="5"/>
  <c r="AF27" i="5" s="1"/>
  <c r="AC34" i="5"/>
  <c r="AF34" i="5" s="1"/>
  <c r="AC19" i="5"/>
  <c r="AF19" i="5" s="1"/>
  <c r="AC13" i="5"/>
  <c r="AF13" i="5" s="1"/>
  <c r="AC18" i="5"/>
  <c r="AF18" i="5" s="1"/>
  <c r="AC37" i="5"/>
  <c r="AF37" i="5" s="1"/>
  <c r="AC16" i="5"/>
  <c r="L7" i="2"/>
  <c r="AK59" i="5" l="1"/>
  <c r="AL59" i="5" s="1"/>
  <c r="AM59" i="5" s="1"/>
  <c r="AI44" i="5"/>
  <c r="AK134" i="5"/>
  <c r="AL134" i="5" s="1"/>
  <c r="AM134" i="5" s="1"/>
  <c r="AG141" i="5"/>
  <c r="AK131" i="5"/>
  <c r="AL131" i="5" s="1"/>
  <c r="AM131" i="5" s="1"/>
  <c r="AG131" i="5"/>
  <c r="AL8" i="5"/>
  <c r="AM8" i="5" s="1"/>
  <c r="AF126" i="5"/>
  <c r="AF187" i="5"/>
  <c r="AD155" i="5"/>
  <c r="AF155" i="5"/>
  <c r="AF22" i="5"/>
  <c r="AF194" i="5"/>
  <c r="AF103" i="5"/>
  <c r="AG115" i="5"/>
  <c r="AF122" i="5"/>
  <c r="AK125" i="5"/>
  <c r="AL125" i="5" s="1"/>
  <c r="AM125" i="5" s="1"/>
  <c r="AG50" i="5"/>
  <c r="AG181" i="5"/>
  <c r="AG66" i="5"/>
  <c r="AF170" i="5"/>
  <c r="AK66" i="5"/>
  <c r="AL66" i="5" s="1"/>
  <c r="AM66" i="5" s="1"/>
  <c r="AG170" i="5"/>
  <c r="AK130" i="5"/>
  <c r="AL130" i="5" s="1"/>
  <c r="AM130" i="5" s="1"/>
  <c r="AG82" i="5"/>
  <c r="AK157" i="5"/>
  <c r="AL157" i="5" s="1"/>
  <c r="AM157" i="5" s="1"/>
  <c r="AK162" i="5"/>
  <c r="AL162" i="5" s="1"/>
  <c r="AM162" i="5" s="1"/>
  <c r="AG103" i="5"/>
  <c r="AD110" i="5"/>
  <c r="AK110" i="5"/>
  <c r="AL110" i="5" s="1"/>
  <c r="AM110" i="5" s="1"/>
  <c r="AG12" i="5"/>
  <c r="AK143" i="5"/>
  <c r="AL143" i="5" s="1"/>
  <c r="AM143" i="5" s="1"/>
  <c r="AG43" i="5"/>
  <c r="AG171" i="5"/>
  <c r="AG35" i="5"/>
  <c r="AK62" i="5"/>
  <c r="AL62" i="5" s="1"/>
  <c r="AM62" i="5" s="1"/>
  <c r="AK164" i="5"/>
  <c r="AL164" i="5" s="1"/>
  <c r="AM164" i="5" s="1"/>
  <c r="AK39" i="5"/>
  <c r="AL39" i="5" s="1"/>
  <c r="AM39" i="5" s="1"/>
  <c r="AF134" i="5"/>
  <c r="AG53" i="5"/>
  <c r="AG69" i="5"/>
  <c r="AG142" i="5"/>
  <c r="AK151" i="5"/>
  <c r="AL151" i="5" s="1"/>
  <c r="AM151" i="5" s="1"/>
  <c r="AF130" i="5"/>
  <c r="AF142" i="5"/>
  <c r="AG110" i="5"/>
  <c r="AH91" i="5"/>
  <c r="AI91" i="5"/>
  <c r="AH178" i="5"/>
  <c r="AI178" i="5"/>
  <c r="AH132" i="5"/>
  <c r="AI132" i="5"/>
  <c r="AH131" i="5"/>
  <c r="AI131" i="5"/>
  <c r="AG90" i="5"/>
  <c r="AH126" i="5"/>
  <c r="AI126" i="5"/>
  <c r="AF125" i="5"/>
  <c r="AD125" i="5"/>
  <c r="AF50" i="5"/>
  <c r="AG143" i="5"/>
  <c r="AH66" i="5"/>
  <c r="AI66" i="5"/>
  <c r="AH72" i="5"/>
  <c r="AI72" i="5"/>
  <c r="AK91" i="5"/>
  <c r="AL91" i="5" s="1"/>
  <c r="AM91" i="5" s="1"/>
  <c r="AH48" i="5"/>
  <c r="AI48" i="5"/>
  <c r="AK98" i="5"/>
  <c r="AL98" i="5" s="1"/>
  <c r="AM98" i="5" s="1"/>
  <c r="AK178" i="5"/>
  <c r="AL178" i="5" s="1"/>
  <c r="AM178" i="5" s="1"/>
  <c r="AH82" i="5"/>
  <c r="AI82" i="5"/>
  <c r="AH142" i="5"/>
  <c r="AI142" i="5"/>
  <c r="AG151" i="5"/>
  <c r="AH187" i="5"/>
  <c r="AI187" i="5"/>
  <c r="AG162" i="5"/>
  <c r="AF197" i="5"/>
  <c r="AD197" i="5"/>
  <c r="AF61" i="5"/>
  <c r="AD61" i="5"/>
  <c r="AH136" i="5"/>
  <c r="AI136" i="5"/>
  <c r="AH172" i="5"/>
  <c r="AI172" i="5"/>
  <c r="AH87" i="5"/>
  <c r="AI87" i="5"/>
  <c r="AH60" i="5"/>
  <c r="AI60" i="5"/>
  <c r="AF164" i="5"/>
  <c r="AD164" i="5"/>
  <c r="AF90" i="5"/>
  <c r="AH174" i="5"/>
  <c r="AI174" i="5"/>
  <c r="AH100" i="5"/>
  <c r="AI100" i="5"/>
  <c r="AK50" i="5"/>
  <c r="AL50" i="5" s="1"/>
  <c r="AM50" i="5" s="1"/>
  <c r="AF53" i="5"/>
  <c r="AD53" i="5"/>
  <c r="AG91" i="5"/>
  <c r="AH43" i="5"/>
  <c r="AI43" i="5"/>
  <c r="AF141" i="5"/>
  <c r="AD141" i="5"/>
  <c r="AH108" i="5"/>
  <c r="AI108" i="5"/>
  <c r="AK82" i="5"/>
  <c r="AL82" i="5" s="1"/>
  <c r="AM82" i="5" s="1"/>
  <c r="AK142" i="5"/>
  <c r="AL142" i="5" s="1"/>
  <c r="AM142" i="5" s="1"/>
  <c r="AF151" i="5"/>
  <c r="AK187" i="5"/>
  <c r="AL187" i="5" s="1"/>
  <c r="AM187" i="5" s="1"/>
  <c r="AH162" i="5"/>
  <c r="AI162" i="5"/>
  <c r="AH56" i="5"/>
  <c r="AI56" i="5"/>
  <c r="AH90" i="5"/>
  <c r="AI90" i="5"/>
  <c r="AH50" i="5"/>
  <c r="AI50" i="5"/>
  <c r="AH143" i="5"/>
  <c r="AI143" i="5"/>
  <c r="AH85" i="5"/>
  <c r="AI85" i="5"/>
  <c r="AH55" i="5"/>
  <c r="AI55" i="5"/>
  <c r="AF91" i="5"/>
  <c r="AF43" i="5"/>
  <c r="AH151" i="5"/>
  <c r="AI151" i="5"/>
  <c r="AF148" i="5"/>
  <c r="AD148" i="5"/>
  <c r="AH47" i="5"/>
  <c r="AI47" i="5"/>
  <c r="AF198" i="5"/>
  <c r="AD198" i="5"/>
  <c r="AH115" i="5"/>
  <c r="AI115" i="5"/>
  <c r="AK90" i="5"/>
  <c r="AL90" i="5" s="1"/>
  <c r="AM90" i="5" s="1"/>
  <c r="AH122" i="5"/>
  <c r="AI122" i="5"/>
  <c r="AH194" i="5"/>
  <c r="AI194" i="5"/>
  <c r="AF188" i="5"/>
  <c r="AD188" i="5"/>
  <c r="AH196" i="5"/>
  <c r="AI196" i="5"/>
  <c r="AF181" i="5"/>
  <c r="AD181" i="5"/>
  <c r="AK183" i="5"/>
  <c r="AL183" i="5" s="1"/>
  <c r="AM183" i="5" s="1"/>
  <c r="AH101" i="5"/>
  <c r="AI101" i="5"/>
  <c r="AH170" i="5"/>
  <c r="AI170" i="5"/>
  <c r="AH94" i="5"/>
  <c r="AI94" i="5"/>
  <c r="AG63" i="5"/>
  <c r="AD63" i="5"/>
  <c r="AK43" i="5"/>
  <c r="AL43" i="5" s="1"/>
  <c r="AM43" i="5" s="1"/>
  <c r="AF157" i="5"/>
  <c r="AD157" i="5"/>
  <c r="AH128" i="5"/>
  <c r="AI128" i="5"/>
  <c r="AH96" i="5"/>
  <c r="AI96" i="5"/>
  <c r="AG199" i="5"/>
  <c r="AG58" i="5"/>
  <c r="AH93" i="5"/>
  <c r="AI93" i="5"/>
  <c r="AH130" i="5"/>
  <c r="AI130" i="5"/>
  <c r="AF171" i="5"/>
  <c r="AG148" i="5"/>
  <c r="AH103" i="5"/>
  <c r="AI103" i="5"/>
  <c r="AH52" i="5"/>
  <c r="AI52" i="5"/>
  <c r="AH98" i="5"/>
  <c r="AI98" i="5"/>
  <c r="AF62" i="5"/>
  <c r="AH160" i="5"/>
  <c r="AI160" i="5"/>
  <c r="AK115" i="5"/>
  <c r="AL115" i="5" s="1"/>
  <c r="AM115" i="5" s="1"/>
  <c r="AG39" i="5"/>
  <c r="AD39" i="5"/>
  <c r="AK149" i="5"/>
  <c r="AL149" i="5" s="1"/>
  <c r="AM149" i="5" s="1"/>
  <c r="AK122" i="5"/>
  <c r="AL122" i="5" s="1"/>
  <c r="AM122" i="5" s="1"/>
  <c r="AK194" i="5"/>
  <c r="AL194" i="5" s="1"/>
  <c r="AM194" i="5" s="1"/>
  <c r="AK188" i="5"/>
  <c r="AL188" i="5" s="1"/>
  <c r="AM188" i="5" s="1"/>
  <c r="AH134" i="5"/>
  <c r="AI134" i="5"/>
  <c r="AG183" i="5"/>
  <c r="AG59" i="5"/>
  <c r="AG71" i="5"/>
  <c r="AD71" i="5"/>
  <c r="AK170" i="5"/>
  <c r="AL170" i="5" s="1"/>
  <c r="AM170" i="5" s="1"/>
  <c r="AK45" i="5"/>
  <c r="AL45" i="5" s="1"/>
  <c r="AM45" i="5" s="1"/>
  <c r="AG94" i="5"/>
  <c r="AF63" i="5"/>
  <c r="AG190" i="5"/>
  <c r="AK199" i="5"/>
  <c r="AL199" i="5" s="1"/>
  <c r="AM199" i="5" s="1"/>
  <c r="AF58" i="5"/>
  <c r="AF69" i="5"/>
  <c r="AD69" i="5"/>
  <c r="AF68" i="5"/>
  <c r="AD68" i="5"/>
  <c r="AH171" i="5"/>
  <c r="AI171" i="5"/>
  <c r="AK148" i="5"/>
  <c r="AL148" i="5" s="1"/>
  <c r="AM148" i="5" s="1"/>
  <c r="AF12" i="5"/>
  <c r="AG62" i="5"/>
  <c r="AH150" i="5"/>
  <c r="AI150" i="5"/>
  <c r="AF115" i="5"/>
  <c r="AG188" i="5"/>
  <c r="AG134" i="5"/>
  <c r="AH156" i="5"/>
  <c r="AI156" i="5"/>
  <c r="AF183" i="5"/>
  <c r="AF66" i="5"/>
  <c r="AF59" i="5"/>
  <c r="AF71" i="5"/>
  <c r="AH158" i="5"/>
  <c r="AI158" i="5"/>
  <c r="AF94" i="5"/>
  <c r="AG197" i="5"/>
  <c r="AF77" i="5"/>
  <c r="AD77" i="5"/>
  <c r="AK61" i="5"/>
  <c r="AL61" i="5" s="1"/>
  <c r="AM61" i="5" s="1"/>
  <c r="AG98" i="5"/>
  <c r="AF199" i="5"/>
  <c r="AK58" i="5"/>
  <c r="AL58" i="5" s="1"/>
  <c r="AM58" i="5" s="1"/>
  <c r="AG178" i="5"/>
  <c r="AK68" i="5"/>
  <c r="AL68" i="5" s="1"/>
  <c r="AM68" i="5" s="1"/>
  <c r="AK171" i="5"/>
  <c r="AL171" i="5" s="1"/>
  <c r="AM171" i="5" s="1"/>
  <c r="AH109" i="5"/>
  <c r="AI109" i="5"/>
  <c r="AF189" i="5"/>
  <c r="AD189" i="5"/>
  <c r="AH62" i="5"/>
  <c r="AI62" i="5"/>
  <c r="AF149" i="5"/>
  <c r="AD149" i="5"/>
  <c r="AH183" i="5"/>
  <c r="AI183" i="5"/>
  <c r="AH59" i="5"/>
  <c r="AI59" i="5"/>
  <c r="AF45" i="5"/>
  <c r="AD45" i="5"/>
  <c r="AH173" i="5"/>
  <c r="AI173" i="5"/>
  <c r="AK197" i="5"/>
  <c r="AL197" i="5" s="1"/>
  <c r="AM197" i="5" s="1"/>
  <c r="AF190" i="5"/>
  <c r="AD190" i="5"/>
  <c r="AH104" i="5"/>
  <c r="AI104" i="5"/>
  <c r="AG61" i="5"/>
  <c r="AF98" i="5"/>
  <c r="AH199" i="5"/>
  <c r="AI199" i="5"/>
  <c r="AH58" i="5"/>
  <c r="AI58" i="5"/>
  <c r="AF178" i="5"/>
  <c r="AG189" i="5"/>
  <c r="AF82" i="5"/>
  <c r="AG198" i="5"/>
  <c r="AF15" i="5"/>
  <c r="AK35" i="5"/>
  <c r="AL35" i="5" s="1"/>
  <c r="AM35" i="5" s="1"/>
  <c r="AG25" i="5"/>
  <c r="AD25" i="5"/>
  <c r="AG27" i="5"/>
  <c r="AD27" i="5"/>
  <c r="AK9" i="5"/>
  <c r="AL9" i="5" s="1"/>
  <c r="AM9" i="5" s="1"/>
  <c r="AD9" i="5"/>
  <c r="AI35" i="5"/>
  <c r="AH35" i="5"/>
  <c r="AH23" i="5"/>
  <c r="AI23" i="5"/>
  <c r="AK16" i="5"/>
  <c r="AL16" i="5" s="1"/>
  <c r="AM16" i="5" s="1"/>
  <c r="AD16" i="5"/>
  <c r="AG17" i="5"/>
  <c r="AD17" i="5"/>
  <c r="AF25" i="5"/>
  <c r="AH29" i="5"/>
  <c r="AI29" i="5"/>
  <c r="AF9" i="5"/>
  <c r="AF17" i="5"/>
  <c r="AG37" i="5"/>
  <c r="AD37" i="5"/>
  <c r="AK11" i="5"/>
  <c r="AL11" i="5" s="1"/>
  <c r="AM11" i="5" s="1"/>
  <c r="AD11" i="5"/>
  <c r="AH21" i="5"/>
  <c r="AI21" i="5"/>
  <c r="AI12" i="5"/>
  <c r="AH12" i="5"/>
  <c r="AI24" i="5"/>
  <c r="AH24" i="5"/>
  <c r="AG19" i="5"/>
  <c r="AD19" i="5"/>
  <c r="AH26" i="5"/>
  <c r="AI26" i="5"/>
  <c r="AK34" i="5"/>
  <c r="AL34" i="5" s="1"/>
  <c r="AM34" i="5" s="1"/>
  <c r="AD34" i="5"/>
  <c r="AG32" i="5"/>
  <c r="AD32" i="5"/>
  <c r="AK18" i="5"/>
  <c r="AL18" i="5" s="1"/>
  <c r="AM18" i="5" s="1"/>
  <c r="AD18" i="5"/>
  <c r="AG14" i="5"/>
  <c r="AD14" i="5"/>
  <c r="AG38" i="5"/>
  <c r="AD38" i="5"/>
  <c r="AG36" i="5"/>
  <c r="AD36" i="5"/>
  <c r="AK20" i="5"/>
  <c r="AL20" i="5" s="1"/>
  <c r="AM20" i="5" s="1"/>
  <c r="AD20" i="5"/>
  <c r="AF16" i="5"/>
  <c r="AG22" i="5"/>
  <c r="AD22" i="5"/>
  <c r="AG15" i="5"/>
  <c r="AD15" i="5"/>
  <c r="AG13" i="5"/>
  <c r="AD13" i="5"/>
  <c r="AG30" i="5"/>
  <c r="AD30" i="5"/>
  <c r="AF14" i="5"/>
  <c r="AH33" i="5"/>
  <c r="AI33" i="5"/>
  <c r="AF32" i="5"/>
  <c r="AH28" i="5"/>
  <c r="AI28" i="5"/>
  <c r="AH31" i="5"/>
  <c r="AI31" i="5"/>
  <c r="AG9" i="5"/>
  <c r="AG20" i="5"/>
  <c r="AG11" i="5"/>
  <c r="AK10" i="5"/>
  <c r="AL10" i="5" s="1"/>
  <c r="AM10" i="5" s="1"/>
  <c r="AK17" i="5"/>
  <c r="AL17" i="5" s="1"/>
  <c r="AM17" i="5" s="1"/>
  <c r="AK32" i="5"/>
  <c r="AL32" i="5" s="1"/>
  <c r="AM32" i="5" s="1"/>
  <c r="AK14" i="5"/>
  <c r="AL14" i="5" s="1"/>
  <c r="AM14" i="5" s="1"/>
  <c r="AK19" i="5"/>
  <c r="AL19" i="5" s="1"/>
  <c r="AM19" i="5" s="1"/>
  <c r="AK36" i="5"/>
  <c r="AL36" i="5" s="1"/>
  <c r="AM36" i="5" s="1"/>
  <c r="AK37" i="5"/>
  <c r="AL37" i="5" s="1"/>
  <c r="AM37" i="5" s="1"/>
  <c r="AK25" i="5"/>
  <c r="AL25" i="5" s="1"/>
  <c r="AM25" i="5" s="1"/>
  <c r="AK12" i="5"/>
  <c r="AL12" i="5" s="1"/>
  <c r="AM12" i="5" s="1"/>
  <c r="AK38" i="5"/>
  <c r="AL38" i="5" s="1"/>
  <c r="AM38" i="5" s="1"/>
  <c r="AK30" i="5"/>
  <c r="AL30" i="5" s="1"/>
  <c r="AM30" i="5" s="1"/>
  <c r="AK13" i="5"/>
  <c r="AL13" i="5" s="1"/>
  <c r="AM13" i="5" s="1"/>
  <c r="AK27" i="5"/>
  <c r="AL27" i="5" s="1"/>
  <c r="AM27" i="5" s="1"/>
  <c r="AG16" i="5"/>
  <c r="AG34" i="5"/>
  <c r="AG18" i="5"/>
  <c r="AF10" i="5"/>
  <c r="AG10" i="5"/>
  <c r="AI10" i="5"/>
  <c r="AH10" i="5"/>
  <c r="R32" i="1"/>
  <c r="Q32" i="1"/>
  <c r="P32" i="1"/>
  <c r="O32" i="1"/>
  <c r="N32" i="1"/>
  <c r="M32" i="1"/>
  <c r="L32" i="1"/>
  <c r="K32" i="1"/>
  <c r="J32" i="1"/>
  <c r="I32" i="1"/>
  <c r="H32" i="1"/>
  <c r="G32" i="1"/>
  <c r="F32" i="1"/>
  <c r="E32" i="1"/>
  <c r="D32" i="1"/>
  <c r="AN7" i="5" l="1"/>
  <c r="AO7" i="5"/>
  <c r="AH155" i="5"/>
  <c r="AI155" i="5"/>
  <c r="AH110" i="5"/>
  <c r="AI110" i="5"/>
  <c r="AH181" i="5"/>
  <c r="AI181" i="5"/>
  <c r="AH53" i="5"/>
  <c r="AI53" i="5"/>
  <c r="AH164" i="5"/>
  <c r="AI164" i="5"/>
  <c r="AH77" i="5"/>
  <c r="AI77" i="5"/>
  <c r="AH69" i="5"/>
  <c r="AI69" i="5"/>
  <c r="AH148" i="5"/>
  <c r="AI148" i="5"/>
  <c r="AH125" i="5"/>
  <c r="AI125" i="5"/>
  <c r="AH190" i="5"/>
  <c r="AI190" i="5"/>
  <c r="AH68" i="5"/>
  <c r="AI68" i="5"/>
  <c r="AH149" i="5"/>
  <c r="AI149" i="5"/>
  <c r="AH71" i="5"/>
  <c r="AI71" i="5"/>
  <c r="AH61" i="5"/>
  <c r="AI61" i="5"/>
  <c r="AH189" i="5"/>
  <c r="AI189" i="5"/>
  <c r="AH141" i="5"/>
  <c r="AI141" i="5"/>
  <c r="AH45" i="5"/>
  <c r="AI45" i="5"/>
  <c r="AH39" i="5"/>
  <c r="AI39" i="5"/>
  <c r="AH157" i="5"/>
  <c r="AI157" i="5"/>
  <c r="AH188" i="5"/>
  <c r="AI188" i="5"/>
  <c r="AH197" i="5"/>
  <c r="AI197" i="5"/>
  <c r="AH63" i="5"/>
  <c r="AI63" i="5"/>
  <c r="AH198" i="5"/>
  <c r="AI198" i="5"/>
  <c r="AH22" i="5"/>
  <c r="AI22" i="5"/>
  <c r="AH14" i="5"/>
  <c r="AI14" i="5"/>
  <c r="AH30" i="5"/>
  <c r="AI30" i="5"/>
  <c r="AH20" i="5"/>
  <c r="AI20" i="5"/>
  <c r="AI18" i="5"/>
  <c r="AH18" i="5"/>
  <c r="AI19" i="5"/>
  <c r="AH19" i="5"/>
  <c r="AI11" i="5"/>
  <c r="AH11" i="5"/>
  <c r="AH13" i="5"/>
  <c r="AI13" i="5"/>
  <c r="AH17" i="5"/>
  <c r="AI17" i="5"/>
  <c r="AI9" i="5"/>
  <c r="AH9" i="5"/>
  <c r="AH25" i="5"/>
  <c r="AI25" i="5"/>
  <c r="AH36" i="5"/>
  <c r="AI36" i="5"/>
  <c r="AH32" i="5"/>
  <c r="AI32" i="5"/>
  <c r="AI37" i="5"/>
  <c r="AH37" i="5"/>
  <c r="AI15" i="5"/>
  <c r="AH15" i="5"/>
  <c r="AH16" i="5"/>
  <c r="AI16" i="5"/>
  <c r="AI27" i="5"/>
  <c r="AH27" i="5"/>
  <c r="AH38" i="5"/>
  <c r="AI38" i="5"/>
  <c r="AI34" i="5"/>
  <c r="AH34" i="5"/>
  <c r="C13" i="2"/>
  <c r="B13" i="2"/>
  <c r="F11" i="2"/>
  <c r="H11" i="2" s="1"/>
  <c r="F10" i="2"/>
  <c r="H10" i="2" s="1"/>
  <c r="F9" i="2"/>
  <c r="I9" i="2" s="1"/>
  <c r="F8" i="2"/>
  <c r="I8" i="2" s="1"/>
  <c r="F7" i="2"/>
  <c r="H7" i="2" s="1"/>
  <c r="I10" i="2" l="1"/>
  <c r="I11" i="2"/>
  <c r="I7" i="2"/>
  <c r="I13" i="2" s="1"/>
  <c r="H9" i="2"/>
  <c r="H8" i="2"/>
  <c r="H13" i="2" l="1"/>
  <c r="R14" i="1"/>
  <c r="P14" i="1"/>
  <c r="N14" i="1"/>
  <c r="L14" i="1"/>
  <c r="J14" i="1"/>
  <c r="H14" i="1"/>
  <c r="F14" i="1"/>
  <c r="D14" i="1"/>
  <c r="D18" i="1" s="1"/>
  <c r="R9" i="1"/>
  <c r="P9" i="1"/>
  <c r="N9" i="1"/>
  <c r="L9" i="1"/>
  <c r="J9" i="1"/>
  <c r="I9" i="1"/>
  <c r="H9" i="1"/>
  <c r="F9" i="1"/>
  <c r="D9" i="1"/>
  <c r="D34" i="1" l="1"/>
  <c r="D38" i="1"/>
  <c r="F18" i="1"/>
  <c r="F16" i="1"/>
  <c r="F21" i="1" s="1"/>
  <c r="F34" i="1"/>
  <c r="F38" i="1"/>
  <c r="L21" i="1"/>
  <c r="N21" i="1"/>
  <c r="N45" i="1" s="1"/>
  <c r="P21" i="1"/>
  <c r="R21" i="1"/>
  <c r="J21" i="1"/>
  <c r="H21" i="1"/>
  <c r="H45" i="1" s="1"/>
  <c r="D16" i="1"/>
  <c r="D21" i="1" s="1"/>
  <c r="F25" i="1" l="1"/>
  <c r="R47" i="1"/>
  <c r="R25" i="1"/>
  <c r="R45" i="1"/>
  <c r="P47" i="1"/>
  <c r="P25" i="1"/>
  <c r="P45" i="1"/>
  <c r="L47" i="1"/>
  <c r="L25" i="1"/>
  <c r="N47" i="1"/>
  <c r="N25" i="1"/>
  <c r="L45" i="1"/>
  <c r="J47" i="1"/>
  <c r="J25" i="1"/>
  <c r="J45" i="1"/>
  <c r="H47" i="1"/>
  <c r="H25" i="1"/>
  <c r="D47" i="1"/>
  <c r="D45" i="1"/>
  <c r="D25" i="1"/>
  <c r="L41" i="1" l="1"/>
  <c r="L43" i="1"/>
  <c r="N43" i="1"/>
  <c r="N41" i="1"/>
  <c r="R43" i="1"/>
  <c r="R41" i="1"/>
  <c r="P43" i="1"/>
  <c r="P41" i="1"/>
  <c r="J43" i="1"/>
  <c r="J41" i="1"/>
  <c r="H41" i="1"/>
  <c r="H43" i="1"/>
  <c r="D43" i="1"/>
  <c r="D41" i="1"/>
  <c r="F41" i="1"/>
  <c r="F43" i="1"/>
  <c r="F47" i="1"/>
  <c r="F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SNEATH Roger</author>
    <author>Col &amp; Liz Paton</author>
  </authors>
  <commentList>
    <comment ref="U4" authorId="0" shapeId="0" xr:uid="{351C917B-49AB-46B2-964C-5626A97C0BF3}">
      <text>
        <r>
          <rPr>
            <sz val="9"/>
            <color indexed="81"/>
            <rFont val="Tahoma"/>
            <family val="2"/>
          </rPr>
          <t>Available pasture will be Useful Pasture minus either Unpalatable 3Ps or Residual, whichever is larger.</t>
        </r>
      </text>
    </comment>
    <comment ref="N6" authorId="1" shapeId="0" xr:uid="{673240A4-5AEE-43C6-9A5A-7E9F7345F42C}">
      <text>
        <r>
          <rPr>
            <b/>
            <sz val="9"/>
            <color indexed="81"/>
            <rFont val="Tahoma"/>
            <family val="2"/>
          </rPr>
          <t>Col &amp; Liz Paton:</t>
        </r>
        <r>
          <rPr>
            <sz val="9"/>
            <color indexed="81"/>
            <rFont val="Tahoma"/>
            <family val="2"/>
          </rPr>
          <t xml:space="preserve">
Spcies like wiregrasses, neverfail, that are not eaten by stock.</t>
        </r>
      </text>
    </comment>
    <comment ref="P6" authorId="1" shapeId="0" xr:uid="{A96BE680-6878-4FE5-8C15-5807543829E6}">
      <text>
        <r>
          <rPr>
            <b/>
            <sz val="9"/>
            <color indexed="81"/>
            <rFont val="Tahoma"/>
            <family val="2"/>
          </rPr>
          <t xml:space="preserve">Col &amp; Liz Paton:
</t>
        </r>
        <r>
          <rPr>
            <sz val="9"/>
            <color indexed="81"/>
            <rFont val="Tahoma"/>
            <family val="2"/>
          </rPr>
          <t>3P pasture grown in previous seasons, is usually old, grey &amp; very unpalatable but can be used as part of the residual.</t>
        </r>
      </text>
    </comment>
    <comment ref="S6" authorId="1" shapeId="0" xr:uid="{4594F2F3-3C38-4C91-A6B7-544B5755EAF3}">
      <text>
        <r>
          <rPr>
            <b/>
            <sz val="9"/>
            <color indexed="81"/>
            <rFont val="Tahoma"/>
            <family val="2"/>
          </rPr>
          <t>Col &amp; Liz Paton:</t>
        </r>
        <r>
          <rPr>
            <sz val="9"/>
            <color indexed="81"/>
            <rFont val="Tahoma"/>
            <family val="2"/>
          </rPr>
          <t xml:space="preserve">
3P pasture including unpalatable 3P component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Col &amp; Liz Paton</author>
    <author>SNEATH Roger</author>
  </authors>
  <commentList>
    <comment ref="C15" authorId="0" shapeId="0" xr:uid="{00000000-0006-0000-0000-000001000000}">
      <text>
        <r>
          <rPr>
            <b/>
            <sz val="9"/>
            <color indexed="81"/>
            <rFont val="Tahoma"/>
            <family val="2"/>
          </rPr>
          <t>Col &amp; Liz Paton:</t>
        </r>
        <r>
          <rPr>
            <sz val="9"/>
            <color indexed="81"/>
            <rFont val="Tahoma"/>
            <family val="2"/>
          </rPr>
          <t xml:space="preserve">
Species like wiregrasses, neverfail, that are not eaten by stock.</t>
        </r>
      </text>
    </comment>
    <comment ref="C17" authorId="0" shapeId="0" xr:uid="{00000000-0006-0000-0000-000002000000}">
      <text>
        <r>
          <rPr>
            <b/>
            <sz val="9"/>
            <color indexed="81"/>
            <rFont val="Tahoma"/>
            <family val="2"/>
          </rPr>
          <t xml:space="preserve">Col &amp; Liz Paton:
</t>
        </r>
        <r>
          <rPr>
            <sz val="9"/>
            <color indexed="81"/>
            <rFont val="Tahoma"/>
            <family val="2"/>
          </rPr>
          <t>3P pasture grown in previous seasons, is usually old, grey &amp; very unpalatable but can be used as part of the residual.</t>
        </r>
      </text>
    </comment>
    <comment ref="C21" authorId="0" shapeId="0" xr:uid="{00000000-0006-0000-0000-000003000000}">
      <text>
        <r>
          <rPr>
            <b/>
            <sz val="9"/>
            <color indexed="81"/>
            <rFont val="Tahoma"/>
            <family val="2"/>
          </rPr>
          <t>Col &amp; Liz Paton:</t>
        </r>
        <r>
          <rPr>
            <sz val="9"/>
            <color indexed="81"/>
            <rFont val="Tahoma"/>
            <family val="2"/>
          </rPr>
          <t xml:space="preserve">
3P pasture including unpalatable 3P component</t>
        </r>
      </text>
    </comment>
    <comment ref="A25" authorId="1" shapeId="0" xr:uid="{00000000-0006-0000-0000-000004000000}">
      <text>
        <r>
          <rPr>
            <sz val="9"/>
            <color indexed="81"/>
            <rFont val="Tahoma"/>
            <family val="2"/>
          </rPr>
          <t>Available pasture will be Useful Pasture minus either Unpalatable 3Ps or Residual, whichever is larger.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Colin Paton</author>
  </authors>
  <commentList>
    <comment ref="E6" authorId="0" shapeId="0" xr:uid="{9D2D39A1-4F08-444B-8675-1CFD68ACE1AD}">
      <text>
        <r>
          <rPr>
            <b/>
            <sz val="9"/>
            <color indexed="81"/>
            <rFont val="Tahoma"/>
            <family val="2"/>
          </rPr>
          <t>Colin Paton:</t>
        </r>
        <r>
          <rPr>
            <sz val="9"/>
            <color indexed="81"/>
            <rFont val="Tahoma"/>
            <family val="2"/>
          </rPr>
          <t xml:space="preserve">
We may not need to define DSE here as everything is being measured in AE. It's only if people want to convert to DSE as the measure.</t>
        </r>
      </text>
    </comment>
    <comment ref="S6" authorId="0" shapeId="0" xr:uid="{DA7A3179-47F5-43BB-BB11-5541374452D5}">
      <text>
        <r>
          <rPr>
            <b/>
            <sz val="9"/>
            <color indexed="81"/>
            <rFont val="Tahoma"/>
            <family val="2"/>
          </rPr>
          <t>Colin Paton:</t>
        </r>
        <r>
          <rPr>
            <sz val="9"/>
            <color indexed="81"/>
            <rFont val="Tahoma"/>
            <family val="2"/>
          </rPr>
          <t xml:space="preserve">
We may not need to define DSE here as everything is being measured in AE. It's only if people want to convert to DSE as the measure.</t>
        </r>
      </text>
    </comment>
  </commentList>
</comments>
</file>

<file path=xl/sharedStrings.xml><?xml version="1.0" encoding="utf-8"?>
<sst xmlns="http://schemas.openxmlformats.org/spreadsheetml/2006/main" count="551" uniqueCount="215">
  <si>
    <t>General instructions for operation of 'SAFB w New AE' Forage budget</t>
  </si>
  <si>
    <t>Firstly, you need to select your Production Region. Have a look at the map to the right of the instructions and you will see it shows the Grazing Land Management Regions of Queensland. The heavier and thicker black lines subdivide Qld into regions according to the average productivity of growing cattle in that region. Find which region you are  located in and select High, Moderate or Low accordingly. If growing cattle on your property gain more or less weight than the average for the region, you can change the region to suit. Growing cattle in the High Production Region gain more than 150 kg/year. Growing cattle in the Moderate Production Region gain between 110 and 150 kg/year and growing cattle in the Low production region usually gain less than 110 kg/year. Left click cell D3 and you will see an arrow to the right. Press on the arrow and a drop down list appears with High, Moderate and Low listed. Select the Production Region most appropriate for you.</t>
  </si>
  <si>
    <t>Copy all paddock names and areas from the Cibo Labs csv or Excel file and paste into the first 2 columns, "Paddock name" and "Paddock area". This may have been done prior to you receiving the spreadsheet in which case ignore this first step. Make sure you delete cell contents of paddocks listed below your last paddock or they will contribute to false readings later.</t>
  </si>
  <si>
    <t>Enter a "Usable paddock area" into the third column, column C, for each paddock, to account for distance to water and unusable areas of paddocks.</t>
  </si>
  <si>
    <t xml:space="preserve">Copy all paddock total biomass yields from the Cibo Labs csv or Excel file for the date you want to start the forage budget, making sure to copy in the same order as paddocks are listed so they match up correctly and paste into column H, "Start Yield from Cibo CSV…." </t>
  </si>
  <si>
    <t>Figures entered into yellow cells in Row 7 are copied automatically into the cells in that column unless there is a need to change the formula for a particular paddock, in which case the formula can be overwritten. If the formula is overwritten and you want to change it back to the original formula, copy from another cell and "Paste Formula" back into that cell.</t>
  </si>
  <si>
    <t>Enter starting and ending dates for the forage budget in cells D7 and E7 respectively. These dates will be copied into each of the cells in columns D and E. If you want to change dates in any one paddock or cell you can overwrite the formula but you will need to copy and paste the formula to regain the automated entry of dates</t>
  </si>
  <si>
    <r>
      <t xml:space="preserve">When collecting </t>
    </r>
    <r>
      <rPr>
        <b/>
        <sz val="11"/>
        <color theme="1"/>
        <rFont val="Calibri"/>
        <family val="2"/>
        <scheme val="minor"/>
      </rPr>
      <t>biomass yield data</t>
    </r>
    <r>
      <rPr>
        <sz val="11"/>
        <color theme="1"/>
        <rFont val="Calibri"/>
        <family val="2"/>
        <scheme val="minor"/>
      </rPr>
      <t xml:space="preserve"> in paddocks to validate the satellite imagery yields you will get a sense for the under- or over-estimation the satellite imagery is making relative to what you see on the ground. This under- or over-estimation can be corrected by putting an adjustment figure into cell I7. The figure is a percentage adjustment of the satellite imagery biomass yield. For example, if the satellite imagery is under-estimating total biomass by 30% you would type 130 into cell I7 and each biomass yield in column H7  will be multiplied by 130% to give an adjusted yield in the corresponding cell in column I. You can overwrite the formula in a cell for a paddock but if you want it to return to an automated calculation you need to copy and paste the formula back into that cell.</t>
    </r>
  </si>
  <si>
    <t>Enter a Detachment rate into cell J7. This is usually 15% and will be copied into all cells in that column unless you want to overwrite the cell formula for an individual paddock.</t>
  </si>
  <si>
    <t>Enter the percentage of Unpalatable pasture species and Unpalatable 3Ps into cells L7 and N7, respectively to adjust the useful pasture components. Individual paddocks can be adjusted as above.</t>
  </si>
  <si>
    <t>Enter a figure for aniticipated growth into cell P7. This is usually left at 0 unless there is good soil moisture when a figure of 100 to 250 kg/ha could be expected over the period, but usually mininal at this time of year.</t>
  </si>
  <si>
    <t>In cell R7 type in the Desired Residual pasture you want left in all paddocks. This is the minimum yield that you require to retain good ground cover at the end of the grazing period. This is usually 800 to 1,000 kg/ha in drier years and inland areas. In wetter years, coastal areas and buffel pastures this should be around 1,500 kg/ha. This doesn't mean all pasture should be grazed to the Desired Residual yield. Retaining more can be good for other purposes including recovery of pastures after extended drought years or burning to control regrowth. Paying attention to the Utilisation Rate in column AF is important. An overall utilisation rate of 20% to 30% is good for stock diet quality and pasture resilience and stability. Alternatively you can forage budget by setting the Utilisation Rate to between 20% and 30% in cell AH7 and a sustainable carrying capacity for each paddock and the property can be calculated. See below for more on this.</t>
  </si>
  <si>
    <t xml:space="preserve">In the Demand section, use the drop down list in each cell of Column T to nominate what class of cattle are in the paddock or will go into the paddock. You don't need to put stock in paddocks to get an overall carrying capacity for the whole property over the grazing period. This will be calculated from Columns AE and AI. </t>
  </si>
  <si>
    <t>In column U, "Total number of head", enter the number of head of stock in each paddock. In the next 2 columns you can enter starting and ending weights of stock and an average will be calculated and given in the third column. Starting and ending weights are not necessary as they have no bearing on the calculations.</t>
  </si>
  <si>
    <t xml:space="preserve">The Results section gives the number of days the pasture will last the current stock numbers, how many AEs the paddocks will carry to the end date, Pasture grazed as a percentage of Useful pasture and Residual pasture at the end of the grazing period if all current stock remain on the paddock. </t>
  </si>
  <si>
    <t>You can enter a safe utilisation rate into cel AH7 to calculate a safe carrying capacity for the property for the grazing period. Safe utilisation rates usually range between 20% and 30% of Useful pasture. Cells for individual paddocks can be adjusted according to their individual circumstances, e.g. a paddock may have already been grazed heavily during the growing season and a utilisation rate of 10% of remaining pasture may be more applicable. Cell AJ7 gives the Total number of AEs that the property can run for the grazing period at the nominated utilisation rate.</t>
  </si>
  <si>
    <t>Cell AK7 gives the total number of AEs the property could run if all pasture was grazed down to the "Residual pasture" set for each paddock. This is not a desirable level of utilisation in most years and gives inflated carrying capacity figures but can be used in low rainfall years when pasture yields are much more limiting. Check the utilisation levels calculated for each paddock and given in column AF. "Pasture eaten as a % of Useful Pasture". If the utilisation rate creeps up over 30%, stock will need to be fed a good supplement as diet quality will be compromised and pasture in the paddock may be put under pressure but try to keep this figure between 20% and 30% or around 30%.</t>
  </si>
  <si>
    <t>Satellite Assisted Forage Budgeting Work Sheet V7</t>
  </si>
  <si>
    <t xml:space="preserve">Select Production Zone (H, M or L) </t>
  </si>
  <si>
    <t xml:space="preserve">Moderate </t>
  </si>
  <si>
    <t>Land Resource</t>
  </si>
  <si>
    <t>A</t>
  </si>
  <si>
    <t>A2</t>
  </si>
  <si>
    <t>B</t>
  </si>
  <si>
    <t>C</t>
  </si>
  <si>
    <t>D</t>
  </si>
  <si>
    <t>Supply</t>
  </si>
  <si>
    <t>E</t>
  </si>
  <si>
    <t>F</t>
  </si>
  <si>
    <t>G</t>
  </si>
  <si>
    <t>H</t>
  </si>
  <si>
    <t>I</t>
  </si>
  <si>
    <t>J</t>
  </si>
  <si>
    <t>K</t>
  </si>
  <si>
    <t>L</t>
  </si>
  <si>
    <t>M</t>
  </si>
  <si>
    <t>N</t>
  </si>
  <si>
    <t>O</t>
  </si>
  <si>
    <t>Demand</t>
  </si>
  <si>
    <t>P</t>
  </si>
  <si>
    <t>Q</t>
  </si>
  <si>
    <t>R</t>
  </si>
  <si>
    <t>S</t>
  </si>
  <si>
    <t>T</t>
  </si>
  <si>
    <t>U</t>
  </si>
  <si>
    <t>V</t>
  </si>
  <si>
    <t>W</t>
  </si>
  <si>
    <t>Y</t>
  </si>
  <si>
    <t>Z</t>
  </si>
  <si>
    <r>
      <t>Total Potential AEs for Period (</t>
    </r>
    <r>
      <rPr>
        <b/>
        <sz val="11"/>
        <color rgb="FFFF0000"/>
        <rFont val="Calibri"/>
        <family val="2"/>
        <scheme val="minor"/>
      </rPr>
      <t>use whichever is least</t>
    </r>
    <r>
      <rPr>
        <b/>
        <sz val="11"/>
        <color theme="1"/>
        <rFont val="Calibri"/>
        <family val="2"/>
        <scheme val="minor"/>
      </rPr>
      <t>)….</t>
    </r>
  </si>
  <si>
    <t xml:space="preserve"> = C - B</t>
  </si>
  <si>
    <t xml:space="preserve"> = E x F / 100</t>
  </si>
  <si>
    <t xml:space="preserve"> = (E - G) x H / 100</t>
  </si>
  <si>
    <t xml:space="preserve"> = (E - G) x J</t>
  </si>
  <si>
    <t xml:space="preserve"> = E - G - I + L</t>
  </si>
  <si>
    <t xml:space="preserve"> = N - (L or K3)</t>
  </si>
  <si>
    <t>Not essential</t>
  </si>
  <si>
    <t xml:space="preserve"> = V x U x D / A</t>
  </si>
  <si>
    <t xml:space="preserve"> = (O x A) / (V x U)</t>
  </si>
  <si>
    <t xml:space="preserve"> = (O x A) / (V x D)</t>
  </si>
  <si>
    <t xml:space="preserve"> = W / M x 100</t>
  </si>
  <si>
    <t xml:space="preserve"> = M - W</t>
  </si>
  <si>
    <t xml:space="preserve"> = O x Y x A2 / (V x D)</t>
  </si>
  <si>
    <t xml:space="preserve"> = O / 8</t>
  </si>
  <si>
    <t xml:space="preserve"> = Z * A2</t>
  </si>
  <si>
    <t>Paddock Name</t>
  </si>
  <si>
    <t>Paddock Area (ha)</t>
  </si>
  <si>
    <t>Useable Paddock Area</t>
  </si>
  <si>
    <t>Start Date</t>
  </si>
  <si>
    <t>End Date</t>
  </si>
  <si>
    <t>Number of Days</t>
  </si>
  <si>
    <t>Pasture</t>
  </si>
  <si>
    <t>Start Yield from Cibo CSV  TSDM15 &lt;date&gt;</t>
  </si>
  <si>
    <t>Corrected Yield (set correction below)</t>
  </si>
  <si>
    <t>Detachment (%)</t>
  </si>
  <si>
    <t>Detachment (kg/ha)</t>
  </si>
  <si>
    <t>Unpalatable species (%)</t>
  </si>
  <si>
    <t>Unpalatable species (kg/ha)</t>
  </si>
  <si>
    <t>Unpalatable 3Ps component (%)</t>
  </si>
  <si>
    <t>Unpalatable 3Ps (kg/ha)</t>
  </si>
  <si>
    <t>Anticipated growth (kg/ha)</t>
  </si>
  <si>
    <t>Useful Pasture (kg/ha)</t>
  </si>
  <si>
    <t>Desired residual (kg/ha)</t>
  </si>
  <si>
    <t>Available for grazing (kg/ha)</t>
  </si>
  <si>
    <t>Class of Cattle</t>
  </si>
  <si>
    <t>Total Number of head</t>
  </si>
  <si>
    <t>Entry weight</t>
  </si>
  <si>
    <t>Exit weight</t>
  </si>
  <si>
    <t>Average weight</t>
  </si>
  <si>
    <t>AE Rating / animal</t>
  </si>
  <si>
    <t>Adult Equivalents</t>
  </si>
  <si>
    <t>Dry Matter Intakes (kg/AE/day)</t>
  </si>
  <si>
    <t>Total Demand (kg/ha)</t>
  </si>
  <si>
    <t>Results</t>
  </si>
  <si>
    <t>How many days will pasture last with current stock numbers?</t>
  </si>
  <si>
    <t>How many AE's will paddock carry to end date?</t>
  </si>
  <si>
    <t>Pasture eaten as % of Useful Pasture</t>
  </si>
  <si>
    <t>Residual Useful Pasture (kg/ha)</t>
  </si>
  <si>
    <t>Desired Utilisation Rate (%)</t>
  </si>
  <si>
    <t>Potential AEs at Desired UR</t>
  </si>
  <si>
    <t>Stock Days/ha (AE days/ha)</t>
  </si>
  <si>
    <t>Stock Days per Paddock (AE)</t>
  </si>
  <si>
    <r>
      <t xml:space="preserve">…at 30% UR </t>
    </r>
    <r>
      <rPr>
        <b/>
        <sz val="11"/>
        <color rgb="FFFF0000"/>
        <rFont val="Calibri"/>
        <family val="2"/>
        <scheme val="minor"/>
      </rPr>
      <t>PREFERRED</t>
    </r>
  </si>
  <si>
    <t>…leaving only Residual</t>
  </si>
  <si>
    <t xml:space="preserve"> </t>
  </si>
  <si>
    <t>GROSS AREA</t>
  </si>
  <si>
    <t>NET AREA</t>
  </si>
  <si>
    <t>Calculated Field</t>
  </si>
  <si>
    <t>Steers &lt;1</t>
  </si>
  <si>
    <t>Forage Budget with Unpalatable 3Ps Component</t>
  </si>
  <si>
    <t>Select Production Zone (H, M or L)</t>
  </si>
  <si>
    <t>Example</t>
  </si>
  <si>
    <t>Paddock 2</t>
  </si>
  <si>
    <t>Paddock 3</t>
  </si>
  <si>
    <t>Paddock 4</t>
  </si>
  <si>
    <t>Paddock 5</t>
  </si>
  <si>
    <t>Paddock 6</t>
  </si>
  <si>
    <t>Paddock 7</t>
  </si>
  <si>
    <t>Paddock 8</t>
  </si>
  <si>
    <t>Start Yield</t>
  </si>
  <si>
    <t xml:space="preserve"> = M - (N or K) *</t>
  </si>
  <si>
    <t>Steers 1-2</t>
  </si>
  <si>
    <t>Look up AE Tables</t>
  </si>
  <si>
    <t>AE Rating per animal</t>
  </si>
  <si>
    <t>Daily weight gain (kg)</t>
  </si>
  <si>
    <t xml:space="preserve"> = P x T</t>
  </si>
  <si>
    <t>Demand (kg/ha)</t>
  </si>
  <si>
    <t>* whichever is the greatest figure</t>
  </si>
  <si>
    <t>Simple AE Tables for EDGE Materials and Stocktake</t>
  </si>
  <si>
    <t>Generic Mob Based Adult Equivalent Tables</t>
  </si>
  <si>
    <t>Generic Mob Based Dry Sheep Equivalent Tables</t>
  </si>
  <si>
    <t>Adult Equivalent (AE) Ratings represent energy demand relative to the standard AE animal</t>
  </si>
  <si>
    <t>(450kg Bos taurus steer with zero liveweight gain)</t>
  </si>
  <si>
    <t>1 AE = 8.4 Dry Sheep Equivalent (DSE)</t>
  </si>
  <si>
    <t>(a DSE is a 45 kg wether with zero weight change &amp; maintenance wool growth)</t>
  </si>
  <si>
    <t>Generic Adult Equivalent Ratings</t>
  </si>
  <si>
    <t>Generic Dry Sheep Equivalent Ratings</t>
  </si>
  <si>
    <t xml:space="preserve">High </t>
  </si>
  <si>
    <t xml:space="preserve">Low </t>
  </si>
  <si>
    <t>(&gt;150kg/yr)</t>
  </si>
  <si>
    <t>(110-150kg/yr)</t>
  </si>
  <si>
    <t>(&lt;110kg/yr)</t>
  </si>
  <si>
    <t>Cattle#</t>
  </si>
  <si>
    <t>Females &lt;1</t>
  </si>
  <si>
    <t>Productivity</t>
  </si>
  <si>
    <t>Females 1-2*</t>
  </si>
  <si>
    <t>Class</t>
  </si>
  <si>
    <t>Females 2-3*</t>
  </si>
  <si>
    <t>AE Rating</t>
  </si>
  <si>
    <t>Females 3-4*</t>
  </si>
  <si>
    <t>Females 4+*</t>
  </si>
  <si>
    <t>Steers 2-3</t>
  </si>
  <si>
    <t>Steers 3-4</t>
  </si>
  <si>
    <t>Bulls</t>
  </si>
  <si>
    <t>Dry Matter Intakes (kg/DSE/day)</t>
  </si>
  <si>
    <t>Sheep*</t>
  </si>
  <si>
    <t>Dorpers</t>
  </si>
  <si>
    <t>Merinos</t>
  </si>
  <si>
    <t>Sml-Med</t>
  </si>
  <si>
    <t>Med-Lge</t>
  </si>
  <si>
    <t>Ewe</t>
  </si>
  <si>
    <t>Wether</t>
  </si>
  <si>
    <t>Hogget</t>
  </si>
  <si>
    <t>Lamb</t>
  </si>
  <si>
    <t>Ram</t>
  </si>
  <si>
    <t>Goats*</t>
  </si>
  <si>
    <t>Large</t>
  </si>
  <si>
    <t>Small</t>
  </si>
  <si>
    <t>Nanny</t>
  </si>
  <si>
    <t>Billy</t>
  </si>
  <si>
    <t>Kid</t>
  </si>
  <si>
    <t>Horses</t>
  </si>
  <si>
    <t>Donkeys</t>
  </si>
  <si>
    <t>Camels</t>
  </si>
  <si>
    <t>Roos</t>
  </si>
  <si>
    <t>(25 kg Avge weight)</t>
  </si>
  <si>
    <t>* Apply default intake of 8 kg/DM/day for all remaining livestock</t>
  </si>
  <si>
    <t>* Apply default intake of 0.95 kg/DM/day for all remaining livestock</t>
  </si>
  <si>
    <t>Table for converting numbers to AEs</t>
  </si>
  <si>
    <t>Production Region</t>
  </si>
  <si>
    <t>Species</t>
  </si>
  <si>
    <t>Number</t>
  </si>
  <si>
    <t>Adult equivalents</t>
  </si>
  <si>
    <t>(No. x AE rating)</t>
  </si>
  <si>
    <t>Ewes</t>
  </si>
  <si>
    <t>Wethers</t>
  </si>
  <si>
    <t>Hoggets</t>
  </si>
  <si>
    <t>Lambs</t>
  </si>
  <si>
    <t>Rams</t>
  </si>
  <si>
    <t>Nannys</t>
  </si>
  <si>
    <t>Billys</t>
  </si>
  <si>
    <t>Kids</t>
  </si>
  <si>
    <t>Others</t>
  </si>
  <si>
    <t>Totals</t>
  </si>
  <si>
    <t>Average Accessible Yield Calculator</t>
  </si>
  <si>
    <t>Paddock:</t>
  </si>
  <si>
    <t>Airstrip</t>
  </si>
  <si>
    <t>Total Area (ha):</t>
  </si>
  <si>
    <t>Area (ha)</t>
  </si>
  <si>
    <t>% of Paddock Area</t>
  </si>
  <si>
    <t>Accessible Yield (kg/ha)</t>
  </si>
  <si>
    <t>% Unpalatable Species</t>
  </si>
  <si>
    <t>% Unpalatable 3Ps</t>
  </si>
  <si>
    <t>Contribution to Accessible Paddock Yield (kg/ha)</t>
  </si>
  <si>
    <t>Flat</t>
  </si>
  <si>
    <t>Black soil</t>
  </si>
  <si>
    <t>Hill</t>
  </si>
  <si>
    <t>Ridge</t>
  </si>
  <si>
    <t>Table</t>
  </si>
  <si>
    <t>Ripped red country</t>
  </si>
  <si>
    <t>Area4</t>
  </si>
  <si>
    <t>Unripped red country</t>
  </si>
  <si>
    <t>Area5</t>
  </si>
  <si>
    <t>Average Accessible Paddock Yield (kg/ha)</t>
  </si>
  <si>
    <t>Palatable Pasture Available for Grazing (kg/ha)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</si>
</sst>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42">
    <font>
      <sz val="11"/>
      <color theme="1"/>
      <name val="Calibri"/>
      <family val="2"/>
      <scheme val="minor"/>
    </font>
    <font>
      <b/>
      <sz val="11"/>
      <color theme="1"/>
      <name val="Calibri"/>
      <family val="2"/>
      <scheme val="minor"/>
    </font>
    <font>
      <b/>
      <sz val="10"/>
      <name val="Arial"/>
      <family val="2"/>
    </font>
    <font>
      <b/>
      <sz val="11"/>
      <color rgb="FF0000FF"/>
      <name val="Arial"/>
      <family val="2"/>
    </font>
    <font>
      <sz val="11"/>
      <color rgb="FF0000FF"/>
      <name val="Arial"/>
      <family val="2"/>
    </font>
    <font>
      <sz val="11"/>
      <color rgb="FF0000FF"/>
      <name val="Calibri"/>
      <family val="2"/>
      <scheme val="minor"/>
    </font>
    <font>
      <sz val="10"/>
      <name val="Arial"/>
      <family val="2"/>
    </font>
    <font>
      <b/>
      <sz val="12"/>
      <name val="Arial"/>
      <family val="2"/>
    </font>
    <font>
      <b/>
      <sz val="11"/>
      <name val="Arial"/>
      <family val="2"/>
    </font>
    <font>
      <b/>
      <sz val="12"/>
      <color theme="1"/>
      <name val="Calibri"/>
      <family val="2"/>
      <scheme val="minor"/>
    </font>
    <font>
      <b/>
      <sz val="12"/>
      <color rgb="FFFF0000"/>
      <name val="Arial"/>
      <family val="2"/>
    </font>
    <font>
      <b/>
      <sz val="9"/>
      <color indexed="81"/>
      <name val="Tahoma"/>
      <family val="2"/>
    </font>
    <font>
      <sz val="9"/>
      <color indexed="81"/>
      <name val="Tahoma"/>
      <family val="2"/>
    </font>
    <font>
      <b/>
      <sz val="14"/>
      <name val="Arial"/>
      <family val="2"/>
    </font>
    <font>
      <b/>
      <sz val="12"/>
      <color theme="1"/>
      <name val="Arial"/>
      <family val="2"/>
    </font>
    <font>
      <b/>
      <sz val="14"/>
      <color theme="1"/>
      <name val="Calibri"/>
      <family val="2"/>
      <scheme val="minor"/>
    </font>
    <font>
      <sz val="11"/>
      <name val="Calibri"/>
      <family val="2"/>
      <scheme val="minor"/>
    </font>
    <font>
      <b/>
      <sz val="16"/>
      <color theme="1"/>
      <name val="Calibri"/>
      <family val="2"/>
      <scheme val="minor"/>
    </font>
    <font>
      <b/>
      <sz val="18"/>
      <color theme="1"/>
      <name val="Calibri"/>
      <family val="2"/>
      <scheme val="minor"/>
    </font>
    <font>
      <b/>
      <sz val="11"/>
      <color rgb="FF933C06"/>
      <name val="Calibri"/>
      <family val="2"/>
      <scheme val="minor"/>
    </font>
    <font>
      <sz val="11"/>
      <color theme="1"/>
      <name val="Calibri"/>
      <family val="2"/>
      <scheme val="minor"/>
    </font>
    <font>
      <sz val="11"/>
      <color rgb="FFFF0000"/>
      <name val="Calibri"/>
      <family val="2"/>
      <scheme val="minor"/>
    </font>
    <font>
      <sz val="8"/>
      <color theme="1"/>
      <name val="Calibri"/>
      <family val="2"/>
      <scheme val="minor"/>
    </font>
    <font>
      <b/>
      <sz val="8"/>
      <name val="Calibri"/>
      <family val="2"/>
      <scheme val="minor"/>
    </font>
    <font>
      <b/>
      <sz val="10"/>
      <color theme="0"/>
      <name val="Calibri"/>
      <family val="2"/>
      <scheme val="minor"/>
    </font>
    <font>
      <b/>
      <sz val="8"/>
      <color rgb="FFFF0000"/>
      <name val="Calibri"/>
      <family val="2"/>
      <scheme val="minor"/>
    </font>
    <font>
      <sz val="10"/>
      <color theme="1"/>
      <name val="Calibri"/>
      <family val="2"/>
      <scheme val="minor"/>
    </font>
    <font>
      <b/>
      <sz val="8"/>
      <color theme="1"/>
      <name val="Calibri"/>
      <family val="2"/>
      <scheme val="minor"/>
    </font>
    <font>
      <b/>
      <sz val="11"/>
      <name val="Calibri"/>
      <family val="2"/>
      <scheme val="minor"/>
    </font>
    <font>
      <b/>
      <sz val="11"/>
      <color rgb="FFFF0000"/>
      <name val="Calibri"/>
      <family val="2"/>
      <scheme val="minor"/>
    </font>
    <font>
      <b/>
      <i/>
      <sz val="8"/>
      <name val="Calibri"/>
      <family val="2"/>
      <scheme val="minor"/>
    </font>
    <font>
      <b/>
      <i/>
      <sz val="8"/>
      <color rgb="FFFF0000"/>
      <name val="Calibri"/>
      <family val="2"/>
      <scheme val="minor"/>
    </font>
    <font>
      <b/>
      <i/>
      <sz val="10"/>
      <color theme="0"/>
      <name val="Calibri"/>
      <family val="2"/>
      <scheme val="minor"/>
    </font>
    <font>
      <b/>
      <i/>
      <sz val="10"/>
      <color rgb="FFFF0000"/>
      <name val="Calibri"/>
      <family val="2"/>
      <scheme val="minor"/>
    </font>
    <font>
      <sz val="8"/>
      <color rgb="FFFF0000"/>
      <name val="Calibri"/>
      <family val="2"/>
      <scheme val="minor"/>
    </font>
    <font>
      <b/>
      <sz val="18"/>
      <name val="Calibri"/>
      <family val="2"/>
      <scheme val="minor"/>
    </font>
    <font>
      <i/>
      <sz val="8"/>
      <color theme="1"/>
      <name val="Calibri"/>
      <family val="2"/>
      <scheme val="minor"/>
    </font>
    <font>
      <b/>
      <sz val="8"/>
      <color rgb="FF7030A0"/>
      <name val="Calibri"/>
      <family val="2"/>
      <scheme val="minor"/>
    </font>
    <font>
      <sz val="8"/>
      <color theme="0"/>
      <name val="Calibri"/>
      <family val="2"/>
      <scheme val="minor"/>
    </font>
    <font>
      <b/>
      <sz val="8"/>
      <name val="Arial"/>
      <family val="2"/>
    </font>
    <font>
      <b/>
      <i/>
      <sz val="11"/>
      <color rgb="FFFF0000"/>
      <name val="Calibri"/>
      <family val="2"/>
      <scheme val="minor"/>
    </font>
    <font>
      <sz val="8"/>
      <name val="Calibri"/>
      <family val="2"/>
      <scheme val="minor"/>
    </font>
  </fonts>
  <fills count="20">
    <fill>
      <patternFill patternType="none"/>
    </fill>
    <fill>
      <patternFill patternType="gray125"/>
    </fill>
    <fill>
      <patternFill patternType="solid">
        <fgColor rgb="FFFF66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indexed="22"/>
        <bgColor indexed="64"/>
      </patternFill>
    </fill>
    <fill>
      <patternFill patternType="solid">
        <fgColor indexed="51"/>
        <bgColor indexed="64"/>
      </patternFill>
    </fill>
    <fill>
      <patternFill patternType="solid">
        <fgColor rgb="FFFFC000"/>
        <bgColor indexed="64"/>
      </patternFill>
    </fill>
    <fill>
      <patternFill patternType="solid">
        <fgColor indexed="57"/>
        <bgColor indexed="64"/>
      </patternFill>
    </fill>
    <fill>
      <patternFill patternType="solid">
        <fgColor rgb="FF339966"/>
        <bgColor indexed="64"/>
      </patternFill>
    </fill>
    <fill>
      <patternFill patternType="solid">
        <fgColor indexed="52"/>
        <bgColor indexed="64"/>
      </patternFill>
    </fill>
    <fill>
      <patternFill patternType="solid">
        <fgColor rgb="FFFF33CC"/>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59996337778862885"/>
        <bgColor indexed="64"/>
      </patternFill>
    </fill>
    <fill>
      <patternFill patternType="solid">
        <fgColor theme="8" tint="0.39994506668294322"/>
        <bgColor indexed="64"/>
      </patternFill>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20" fillId="0" borderId="0" applyFont="0" applyFill="0" applyBorder="0" applyAlignment="0" applyProtection="0"/>
  </cellStyleXfs>
  <cellXfs count="224">
    <xf numFmtId="0" fontId="0" fillId="0" borderId="0" xfId="0"/>
    <xf numFmtId="0" fontId="2" fillId="0" borderId="0" xfId="0" applyFont="1" applyAlignment="1">
      <alignment horizontal="center"/>
    </xf>
    <xf numFmtId="0" fontId="0" fillId="0" borderId="0" xfId="0" applyAlignment="1">
      <alignment horizontal="left"/>
    </xf>
    <xf numFmtId="0" fontId="2" fillId="0" borderId="0" xfId="0" applyFont="1"/>
    <xf numFmtId="0" fontId="3" fillId="0" borderId="0" xfId="0" applyFont="1" applyAlignment="1" applyProtection="1">
      <alignment horizontal="center"/>
      <protection locked="0"/>
    </xf>
    <xf numFmtId="0" fontId="4" fillId="0" borderId="0" xfId="0" applyFont="1" applyProtection="1">
      <protection locked="0"/>
    </xf>
    <xf numFmtId="0" fontId="5" fillId="0" borderId="0" xfId="0" applyFont="1" applyProtection="1">
      <protection locked="0"/>
    </xf>
    <xf numFmtId="0" fontId="2" fillId="2" borderId="1" xfId="0" applyFont="1" applyFill="1" applyBorder="1" applyAlignment="1">
      <alignment horizontal="center"/>
    </xf>
    <xf numFmtId="0" fontId="6" fillId="0" borderId="0" xfId="0" applyFont="1" applyAlignment="1">
      <alignment horizontal="left"/>
    </xf>
    <xf numFmtId="0" fontId="7" fillId="3" borderId="1" xfId="0" applyFont="1" applyFill="1" applyBorder="1"/>
    <xf numFmtId="0" fontId="2" fillId="2" borderId="1" xfId="0" applyFont="1" applyFill="1" applyBorder="1" applyAlignment="1">
      <alignment horizontal="left"/>
    </xf>
    <xf numFmtId="0" fontId="8" fillId="0" borderId="0" xfId="0" applyFont="1"/>
    <xf numFmtId="0" fontId="6" fillId="0" borderId="0" xfId="0" applyFont="1"/>
    <xf numFmtId="0" fontId="0" fillId="0" borderId="0" xfId="0" applyAlignment="1">
      <alignment horizontal="center"/>
    </xf>
    <xf numFmtId="0" fontId="8" fillId="0" borderId="1" xfId="0" applyFont="1" applyBorder="1"/>
    <xf numFmtId="0" fontId="2" fillId="2" borderId="0" xfId="0" applyFont="1" applyFill="1" applyAlignment="1">
      <alignment horizontal="center"/>
    </xf>
    <xf numFmtId="0" fontId="5" fillId="0" borderId="1" xfId="0" applyFont="1" applyBorder="1" applyAlignment="1" applyProtection="1">
      <alignment horizontal="center"/>
      <protection locked="0"/>
    </xf>
    <xf numFmtId="0" fontId="2" fillId="0" borderId="1" xfId="0" applyFont="1" applyBorder="1" applyAlignment="1">
      <alignment horizontal="center"/>
    </xf>
    <xf numFmtId="0" fontId="5" fillId="0" borderId="0" xfId="0" applyFont="1" applyAlignment="1" applyProtection="1">
      <alignment horizontal="center"/>
      <protection locked="0"/>
    </xf>
    <xf numFmtId="0" fontId="7" fillId="4" borderId="1" xfId="0" applyFont="1" applyFill="1" applyBorder="1"/>
    <xf numFmtId="3" fontId="9" fillId="4" borderId="1" xfId="0" applyNumberFormat="1" applyFont="1" applyFill="1" applyBorder="1" applyAlignment="1">
      <alignment horizontal="center"/>
    </xf>
    <xf numFmtId="0" fontId="2" fillId="0" borderId="0" xfId="0" applyFont="1" applyAlignment="1">
      <alignment horizontal="left"/>
    </xf>
    <xf numFmtId="0" fontId="7" fillId="0" borderId="0" xfId="0" applyFont="1"/>
    <xf numFmtId="3" fontId="9" fillId="0" borderId="0" xfId="0" applyNumberFormat="1" applyFont="1" applyAlignment="1">
      <alignment horizontal="center"/>
    </xf>
    <xf numFmtId="3" fontId="5" fillId="0" borderId="0" xfId="0" applyNumberFormat="1" applyFont="1" applyAlignment="1" applyProtection="1">
      <alignment horizontal="center"/>
      <protection locked="0"/>
    </xf>
    <xf numFmtId="0" fontId="10" fillId="4" borderId="1" xfId="0" applyFont="1" applyFill="1" applyBorder="1" applyAlignment="1">
      <alignment horizontal="center"/>
    </xf>
    <xf numFmtId="0" fontId="10" fillId="4" borderId="1" xfId="0" applyFont="1" applyFill="1" applyBorder="1"/>
    <xf numFmtId="3" fontId="9" fillId="5" borderId="1" xfId="0" applyNumberFormat="1" applyFont="1" applyFill="1" applyBorder="1" applyAlignment="1">
      <alignment horizontal="center"/>
    </xf>
    <xf numFmtId="1" fontId="0" fillId="0" borderId="0" xfId="0" applyNumberFormat="1"/>
    <xf numFmtId="3" fontId="0" fillId="0" borderId="0" xfId="0" applyNumberFormat="1"/>
    <xf numFmtId="0" fontId="7" fillId="3" borderId="2" xfId="0" applyFont="1" applyFill="1" applyBorder="1"/>
    <xf numFmtId="3" fontId="5" fillId="0" borderId="1" xfId="0" applyNumberFormat="1" applyFont="1" applyBorder="1" applyAlignment="1" applyProtection="1">
      <alignment horizontal="center"/>
      <protection locked="0"/>
    </xf>
    <xf numFmtId="164" fontId="5" fillId="0" borderId="1" xfId="0" applyNumberFormat="1" applyFont="1" applyBorder="1" applyAlignment="1" applyProtection="1">
      <alignment horizontal="center"/>
      <protection locked="0"/>
    </xf>
    <xf numFmtId="0" fontId="9" fillId="0" borderId="1" xfId="0" applyFont="1" applyBorder="1" applyAlignment="1">
      <alignment horizontal="center"/>
    </xf>
    <xf numFmtId="3" fontId="1" fillId="0" borderId="1" xfId="0" applyNumberFormat="1" applyFont="1" applyBorder="1" applyAlignment="1">
      <alignment horizontal="center"/>
    </xf>
    <xf numFmtId="0" fontId="8" fillId="0" borderId="2" xfId="0" applyFont="1" applyBorder="1"/>
    <xf numFmtId="9" fontId="5" fillId="0" borderId="1" xfId="0" applyNumberFormat="1" applyFont="1" applyBorder="1" applyAlignment="1" applyProtection="1">
      <alignment horizontal="center"/>
      <protection locked="0"/>
    </xf>
    <xf numFmtId="0" fontId="0" fillId="0" borderId="1" xfId="0" applyBorder="1" applyAlignment="1">
      <alignment horizontal="center"/>
    </xf>
    <xf numFmtId="1" fontId="0" fillId="0" borderId="1" xfId="0" applyNumberFormat="1" applyBorder="1" applyAlignment="1">
      <alignment horizontal="center"/>
    </xf>
    <xf numFmtId="3" fontId="9" fillId="0" borderId="1" xfId="0" applyNumberFormat="1" applyFont="1" applyBorder="1" applyAlignment="1">
      <alignment horizontal="center"/>
    </xf>
    <xf numFmtId="1" fontId="9" fillId="0" borderId="1" xfId="0" applyNumberFormat="1" applyFont="1" applyBorder="1" applyAlignment="1">
      <alignment horizontal="center"/>
    </xf>
    <xf numFmtId="0" fontId="2" fillId="0" borderId="1" xfId="0" applyFont="1" applyBorder="1"/>
    <xf numFmtId="0" fontId="2" fillId="0" borderId="1" xfId="0" applyFont="1" applyBorder="1" applyAlignment="1">
      <alignment wrapText="1"/>
    </xf>
    <xf numFmtId="0" fontId="13" fillId="0" borderId="0" xfId="0" applyFont="1" applyAlignment="1">
      <alignment horizontal="left"/>
    </xf>
    <xf numFmtId="0" fontId="1" fillId="2" borderId="1" xfId="0" applyFont="1" applyFill="1" applyBorder="1" applyAlignment="1">
      <alignment horizontal="left"/>
    </xf>
    <xf numFmtId="0" fontId="1" fillId="0" borderId="1" xfId="0" applyFont="1" applyBorder="1" applyAlignment="1">
      <alignment horizontal="left" wrapText="1"/>
    </xf>
    <xf numFmtId="0" fontId="13" fillId="6" borderId="0" xfId="0" applyFont="1" applyFill="1"/>
    <xf numFmtId="0" fontId="0" fillId="6" borderId="0" xfId="0" applyFill="1"/>
    <xf numFmtId="0" fontId="2" fillId="7" borderId="1" xfId="0" applyFont="1" applyFill="1" applyBorder="1"/>
    <xf numFmtId="0" fontId="2" fillId="6" borderId="0" xfId="0" applyFont="1" applyFill="1"/>
    <xf numFmtId="0" fontId="2" fillId="6" borderId="1" xfId="0" applyFont="1" applyFill="1" applyBorder="1"/>
    <xf numFmtId="0" fontId="2" fillId="7" borderId="1" xfId="0" applyFont="1" applyFill="1" applyBorder="1" applyAlignment="1">
      <alignment horizontal="center" wrapText="1"/>
    </xf>
    <xf numFmtId="1" fontId="2" fillId="9" borderId="1" xfId="0" applyNumberFormat="1" applyFont="1" applyFill="1" applyBorder="1" applyAlignment="1">
      <alignment horizontal="center"/>
    </xf>
    <xf numFmtId="0" fontId="2" fillId="6" borderId="1" xfId="0" applyFont="1" applyFill="1" applyBorder="1" applyAlignment="1">
      <alignment horizontal="center"/>
    </xf>
    <xf numFmtId="0" fontId="0" fillId="6" borderId="1" xfId="0" applyFill="1" applyBorder="1" applyAlignment="1">
      <alignment horizontal="center"/>
    </xf>
    <xf numFmtId="1" fontId="0" fillId="6" borderId="1" xfId="0" applyNumberFormat="1" applyFill="1" applyBorder="1" applyAlignment="1">
      <alignment horizontal="center"/>
    </xf>
    <xf numFmtId="1" fontId="14" fillId="10"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2" fillId="7" borderId="1" xfId="0" applyFont="1" applyFill="1" applyBorder="1" applyAlignment="1" applyProtection="1">
      <alignment horizontal="center"/>
      <protection locked="0"/>
    </xf>
    <xf numFmtId="9" fontId="0" fillId="0" borderId="1" xfId="0" applyNumberFormat="1" applyBorder="1" applyAlignment="1" applyProtection="1">
      <alignment horizontal="center"/>
      <protection locked="0"/>
    </xf>
    <xf numFmtId="3" fontId="0" fillId="10" borderId="1" xfId="0" applyNumberFormat="1" applyFill="1" applyBorder="1" applyAlignment="1">
      <alignment horizontal="center"/>
    </xf>
    <xf numFmtId="9" fontId="7" fillId="9" borderId="1" xfId="0" applyNumberFormat="1" applyFont="1" applyFill="1" applyBorder="1" applyAlignment="1">
      <alignment horizontal="center" vertical="center"/>
    </xf>
    <xf numFmtId="3" fontId="15" fillId="8" borderId="4" xfId="0" applyNumberFormat="1" applyFont="1" applyFill="1" applyBorder="1" applyAlignment="1">
      <alignment horizontal="center" vertical="center" wrapText="1"/>
    </xf>
    <xf numFmtId="3" fontId="7" fillId="11" borderId="1" xfId="0" applyNumberFormat="1" applyFont="1" applyFill="1" applyBorder="1" applyAlignment="1">
      <alignment horizontal="center" vertical="center"/>
    </xf>
    <xf numFmtId="165" fontId="16" fillId="0" borderId="1" xfId="0" applyNumberFormat="1" applyFont="1" applyBorder="1" applyAlignment="1">
      <alignment horizontal="center"/>
    </xf>
    <xf numFmtId="0" fontId="17" fillId="0" borderId="0" xfId="0" applyFont="1"/>
    <xf numFmtId="0" fontId="18" fillId="0" borderId="0" xfId="0" applyFont="1"/>
    <xf numFmtId="0" fontId="19" fillId="0" borderId="0" xfId="0" applyFont="1" applyAlignment="1">
      <alignment horizontal="center" vertical="center"/>
    </xf>
    <xf numFmtId="0" fontId="19" fillId="0" borderId="0" xfId="0" applyFont="1" applyAlignment="1">
      <alignment horizontal="center"/>
    </xf>
    <xf numFmtId="0" fontId="1" fillId="5" borderId="5" xfId="0" applyFont="1" applyFill="1" applyBorder="1"/>
    <xf numFmtId="0" fontId="0" fillId="5" borderId="6" xfId="0" applyFill="1" applyBorder="1"/>
    <xf numFmtId="0" fontId="0" fillId="5" borderId="7" xfId="0" applyFill="1" applyBorder="1"/>
    <xf numFmtId="0" fontId="1" fillId="0" borderId="0" xfId="0" applyFont="1"/>
    <xf numFmtId="0" fontId="1" fillId="12" borderId="1" xfId="0" applyFont="1" applyFill="1" applyBorder="1" applyAlignment="1">
      <alignment horizontal="left"/>
    </xf>
    <xf numFmtId="0" fontId="0" fillId="8" borderId="0" xfId="0" applyFill="1"/>
    <xf numFmtId="165" fontId="1" fillId="0" borderId="0" xfId="0" applyNumberFormat="1" applyFont="1"/>
    <xf numFmtId="0" fontId="2" fillId="0" borderId="1" xfId="0" applyFont="1" applyBorder="1" applyAlignment="1">
      <alignment horizontal="right"/>
    </xf>
    <xf numFmtId="0" fontId="1" fillId="0" borderId="0" xfId="0" applyFont="1" applyAlignment="1" applyProtection="1">
      <alignment horizontal="center"/>
      <protection locked="0"/>
    </xf>
    <xf numFmtId="0" fontId="2" fillId="0" borderId="0" xfId="0" applyFont="1" applyProtection="1">
      <protection hidden="1"/>
    </xf>
    <xf numFmtId="2" fontId="5" fillId="0" borderId="1" xfId="0" applyNumberFormat="1" applyFont="1" applyBorder="1" applyAlignment="1">
      <alignment horizontal="center"/>
    </xf>
    <xf numFmtId="2" fontId="16" fillId="0" borderId="1" xfId="0" applyNumberFormat="1" applyFont="1" applyBorder="1" applyAlignment="1">
      <alignment horizontal="center"/>
    </xf>
    <xf numFmtId="2" fontId="1" fillId="0" borderId="0" xfId="0" applyNumberFormat="1" applyFont="1"/>
    <xf numFmtId="2" fontId="0" fillId="0" borderId="0" xfId="0" applyNumberFormat="1"/>
    <xf numFmtId="0" fontId="15" fillId="0" borderId="0" xfId="0" applyFont="1"/>
    <xf numFmtId="0" fontId="0" fillId="0" borderId="1" xfId="0" applyBorder="1"/>
    <xf numFmtId="0" fontId="1" fillId="0" borderId="1" xfId="0" applyFont="1" applyBorder="1"/>
    <xf numFmtId="0" fontId="0" fillId="0" borderId="1" xfId="0" applyBorder="1" applyProtection="1">
      <protection locked="0"/>
    </xf>
    <xf numFmtId="0" fontId="0" fillId="0" borderId="9" xfId="0" applyBorder="1"/>
    <xf numFmtId="0" fontId="0" fillId="0" borderId="8" xfId="0" applyBorder="1"/>
    <xf numFmtId="0" fontId="0" fillId="0" borderId="9" xfId="0" applyBorder="1" applyProtection="1">
      <protection locked="0"/>
    </xf>
    <xf numFmtId="0" fontId="1" fillId="0" borderId="10" xfId="0" applyFont="1" applyBorder="1"/>
    <xf numFmtId="0" fontId="1" fillId="0" borderId="11" xfId="0" applyFont="1" applyBorder="1"/>
    <xf numFmtId="0" fontId="0" fillId="0" borderId="11" xfId="0" applyBorder="1"/>
    <xf numFmtId="0" fontId="0" fillId="0" borderId="12" xfId="0" applyBorder="1"/>
    <xf numFmtId="0" fontId="1" fillId="0" borderId="13" xfId="0" applyFont="1" applyBorder="1"/>
    <xf numFmtId="0" fontId="0" fillId="0" borderId="14" xfId="0" applyBorder="1"/>
    <xf numFmtId="0" fontId="1" fillId="0" borderId="15" xfId="0" applyFont="1" applyBorder="1"/>
    <xf numFmtId="0" fontId="0" fillId="0" borderId="16" xfId="0" applyBorder="1"/>
    <xf numFmtId="0" fontId="1" fillId="0" borderId="16" xfId="0" applyFont="1" applyBorder="1"/>
    <xf numFmtId="1" fontId="1" fillId="0" borderId="17" xfId="0" applyNumberFormat="1" applyFont="1" applyBorder="1"/>
    <xf numFmtId="0" fontId="1" fillId="0" borderId="4" xfId="0" applyFont="1" applyBorder="1"/>
    <xf numFmtId="0" fontId="0" fillId="0" borderId="18" xfId="0" applyBorder="1"/>
    <xf numFmtId="0" fontId="0" fillId="0" borderId="19" xfId="0" applyBorder="1"/>
    <xf numFmtId="0" fontId="0" fillId="0" borderId="4" xfId="0" applyBorder="1"/>
    <xf numFmtId="0" fontId="0" fillId="0" borderId="20" xfId="0" applyBorder="1"/>
    <xf numFmtId="0" fontId="1" fillId="0" borderId="21" xfId="0" applyFont="1" applyBorder="1"/>
    <xf numFmtId="0" fontId="1" fillId="0" borderId="22" xfId="0" applyFont="1" applyBorder="1"/>
    <xf numFmtId="0" fontId="0" fillId="0" borderId="23" xfId="0" applyBorder="1"/>
    <xf numFmtId="0" fontId="1" fillId="0" borderId="24" xfId="0" applyFont="1" applyBorder="1"/>
    <xf numFmtId="0" fontId="0" fillId="0" borderId="25" xfId="0" applyBorder="1"/>
    <xf numFmtId="0" fontId="0" fillId="0" borderId="26" xfId="0" applyBorder="1"/>
    <xf numFmtId="0" fontId="22" fillId="0" borderId="0" xfId="0" applyFont="1"/>
    <xf numFmtId="0" fontId="23" fillId="13"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3" fillId="15"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3" fillId="16" borderId="8" xfId="0" applyFont="1" applyFill="1" applyBorder="1" applyAlignment="1">
      <alignment horizontal="center" vertical="center"/>
    </xf>
    <xf numFmtId="0" fontId="23" fillId="16"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15" borderId="8"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7" fillId="15" borderId="8" xfId="0" applyFont="1" applyFill="1" applyBorder="1" applyAlignment="1">
      <alignment horizontal="center" vertical="center" wrapText="1"/>
    </xf>
    <xf numFmtId="0" fontId="22" fillId="15" borderId="8"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22" fillId="0" borderId="0" xfId="0" applyFont="1" applyAlignment="1">
      <alignment horizontal="center" vertical="center"/>
    </xf>
    <xf numFmtId="0" fontId="30" fillId="16" borderId="14" xfId="0" applyFont="1" applyFill="1" applyBorder="1" applyAlignment="1">
      <alignment horizontal="center" vertical="center"/>
    </xf>
    <xf numFmtId="0" fontId="30" fillId="16" borderId="14" xfId="0" applyFont="1" applyFill="1" applyBorder="1" applyAlignment="1">
      <alignment horizontal="center" vertical="center" wrapText="1"/>
    </xf>
    <xf numFmtId="0" fontId="31" fillId="4" borderId="14" xfId="0" applyFont="1" applyFill="1" applyBorder="1" applyAlignment="1">
      <alignment horizontal="center" vertical="center" wrapText="1"/>
    </xf>
    <xf numFmtId="164" fontId="31" fillId="4" borderId="14" xfId="0" applyNumberFormat="1" applyFont="1" applyFill="1" applyBorder="1" applyAlignment="1" applyProtection="1">
      <alignment horizontal="center" vertical="center" wrapText="1"/>
      <protection locked="0"/>
    </xf>
    <xf numFmtId="0" fontId="30" fillId="15" borderId="14" xfId="0" applyFont="1" applyFill="1" applyBorder="1" applyAlignment="1">
      <alignment horizontal="center" vertical="center" wrapText="1"/>
    </xf>
    <xf numFmtId="0" fontId="32" fillId="14" borderId="14" xfId="0" applyFont="1" applyFill="1" applyBorder="1" applyAlignment="1">
      <alignment horizontal="center" vertical="center" wrapText="1"/>
    </xf>
    <xf numFmtId="0" fontId="33" fillId="4" borderId="14" xfId="0" applyFont="1" applyFill="1" applyBorder="1" applyAlignment="1">
      <alignment horizontal="center" vertical="center" wrapText="1"/>
    </xf>
    <xf numFmtId="9" fontId="31" fillId="4" borderId="14" xfId="1" applyFont="1" applyFill="1" applyBorder="1" applyAlignment="1" applyProtection="1">
      <alignment horizontal="center" vertical="center" wrapText="1"/>
      <protection locked="0"/>
    </xf>
    <xf numFmtId="0" fontId="31" fillId="4" borderId="14" xfId="0" applyFont="1" applyFill="1" applyBorder="1" applyAlignment="1" applyProtection="1">
      <alignment horizontal="center" vertical="center" wrapText="1"/>
      <protection locked="0"/>
    </xf>
    <xf numFmtId="3" fontId="31" fillId="4" borderId="14" xfId="0" applyNumberFormat="1" applyFont="1" applyFill="1" applyBorder="1" applyAlignment="1" applyProtection="1">
      <alignment horizontal="center" vertical="center" wrapText="1"/>
      <protection locked="0"/>
    </xf>
    <xf numFmtId="0" fontId="30" fillId="4" borderId="14" xfId="0" applyFont="1" applyFill="1" applyBorder="1" applyAlignment="1">
      <alignment horizontal="center" vertical="center" wrapText="1"/>
    </xf>
    <xf numFmtId="0" fontId="36" fillId="0" borderId="30" xfId="0" applyFont="1" applyBorder="1" applyAlignment="1">
      <alignment horizontal="center" vertical="center"/>
    </xf>
    <xf numFmtId="1" fontId="0" fillId="4" borderId="0" xfId="0" applyNumberFormat="1" applyFill="1" applyProtection="1">
      <protection locked="0"/>
    </xf>
    <xf numFmtId="164" fontId="34" fillId="0" borderId="9" xfId="0" applyNumberFormat="1" applyFont="1" applyBorder="1" applyAlignment="1" applyProtection="1">
      <alignment horizontal="center" wrapText="1"/>
      <protection locked="0"/>
    </xf>
    <xf numFmtId="0" fontId="37" fillId="15" borderId="9" xfId="0" applyFont="1" applyFill="1" applyBorder="1" applyAlignment="1">
      <alignment horizontal="center" wrapText="1"/>
    </xf>
    <xf numFmtId="0" fontId="22" fillId="14" borderId="31" xfId="0" applyFont="1" applyFill="1" applyBorder="1" applyAlignment="1">
      <alignment wrapText="1"/>
    </xf>
    <xf numFmtId="3" fontId="25" fillId="0" borderId="9" xfId="0" applyNumberFormat="1" applyFont="1" applyBorder="1" applyAlignment="1" applyProtection="1">
      <alignment horizontal="center" wrapText="1"/>
      <protection locked="0"/>
    </xf>
    <xf numFmtId="9" fontId="34" fillId="0" borderId="9" xfId="0" applyNumberFormat="1" applyFont="1" applyBorder="1" applyAlignment="1" applyProtection="1">
      <alignment horizontal="center" wrapText="1"/>
      <protection locked="0"/>
    </xf>
    <xf numFmtId="1" fontId="37" fillId="15" borderId="9" xfId="0" applyNumberFormat="1" applyFont="1" applyFill="1" applyBorder="1" applyAlignment="1">
      <alignment horizontal="center" wrapText="1"/>
    </xf>
    <xf numFmtId="1" fontId="37" fillId="15" borderId="9" xfId="0" applyNumberFormat="1" applyFont="1" applyFill="1" applyBorder="1" applyAlignment="1">
      <alignment horizontal="center"/>
    </xf>
    <xf numFmtId="0" fontId="34" fillId="0" borderId="9" xfId="0" applyFont="1" applyBorder="1" applyAlignment="1" applyProtection="1">
      <alignment horizontal="center"/>
      <protection locked="0"/>
    </xf>
    <xf numFmtId="3" fontId="37" fillId="15" borderId="9" xfId="0" applyNumberFormat="1" applyFont="1" applyFill="1" applyBorder="1" applyAlignment="1">
      <alignment horizontal="center"/>
    </xf>
    <xf numFmtId="0" fontId="38" fillId="14" borderId="9" xfId="0" applyFont="1" applyFill="1" applyBorder="1" applyAlignment="1" applyProtection="1">
      <alignment horizontal="center"/>
      <protection locked="0"/>
    </xf>
    <xf numFmtId="1" fontId="34" fillId="0" borderId="9" xfId="0" applyNumberFormat="1" applyFont="1" applyBorder="1" applyAlignment="1" applyProtection="1">
      <alignment horizontal="center"/>
      <protection locked="0"/>
    </xf>
    <xf numFmtId="0" fontId="22" fillId="14" borderId="9" xfId="0" applyFont="1" applyFill="1" applyBorder="1"/>
    <xf numFmtId="9" fontId="34" fillId="0" borderId="9" xfId="0" applyNumberFormat="1" applyFont="1" applyBorder="1" applyAlignment="1" applyProtection="1">
      <alignment horizontal="center"/>
      <protection locked="0"/>
    </xf>
    <xf numFmtId="164" fontId="34" fillId="0" borderId="1" xfId="0" applyNumberFormat="1" applyFont="1" applyBorder="1" applyAlignment="1" applyProtection="1">
      <alignment horizontal="center" wrapText="1"/>
      <protection locked="0"/>
    </xf>
    <xf numFmtId="0" fontId="37" fillId="15" borderId="2" xfId="0" applyFont="1" applyFill="1" applyBorder="1" applyAlignment="1">
      <alignment horizontal="center" wrapText="1"/>
    </xf>
    <xf numFmtId="0" fontId="22" fillId="14" borderId="0" xfId="0" applyFont="1" applyFill="1"/>
    <xf numFmtId="9" fontId="34" fillId="0" borderId="1" xfId="0" applyNumberFormat="1" applyFont="1" applyBorder="1" applyAlignment="1" applyProtection="1">
      <alignment horizontal="center" wrapText="1"/>
      <protection locked="0"/>
    </xf>
    <xf numFmtId="1" fontId="37" fillId="15" borderId="1" xfId="0" applyNumberFormat="1" applyFont="1" applyFill="1" applyBorder="1" applyAlignment="1">
      <alignment horizontal="center" wrapText="1"/>
    </xf>
    <xf numFmtId="1" fontId="37" fillId="15" borderId="1" xfId="0" applyNumberFormat="1" applyFont="1" applyFill="1" applyBorder="1" applyAlignment="1">
      <alignment horizontal="center"/>
    </xf>
    <xf numFmtId="0" fontId="34" fillId="0" borderId="1" xfId="0" applyFont="1" applyBorder="1" applyAlignment="1" applyProtection="1">
      <alignment horizontal="center"/>
      <protection locked="0"/>
    </xf>
    <xf numFmtId="3" fontId="37" fillId="15" borderId="1" xfId="0" applyNumberFormat="1" applyFont="1" applyFill="1" applyBorder="1" applyAlignment="1">
      <alignment horizontal="center"/>
    </xf>
    <xf numFmtId="3" fontId="34" fillId="0" borderId="1" xfId="0" applyNumberFormat="1" applyFont="1" applyBorder="1" applyAlignment="1" applyProtection="1">
      <alignment horizontal="center"/>
      <protection locked="0"/>
    </xf>
    <xf numFmtId="1" fontId="34" fillId="0" borderId="1" xfId="0" applyNumberFormat="1" applyFont="1" applyBorder="1" applyAlignment="1" applyProtection="1">
      <alignment horizontal="center"/>
      <protection locked="0"/>
    </xf>
    <xf numFmtId="0" fontId="22" fillId="14" borderId="1" xfId="0" applyFont="1" applyFill="1" applyBorder="1"/>
    <xf numFmtId="9" fontId="34" fillId="0" borderId="1" xfId="0" applyNumberFormat="1" applyFont="1" applyBorder="1" applyAlignment="1" applyProtection="1">
      <alignment horizontal="center"/>
      <protection locked="0"/>
    </xf>
    <xf numFmtId="0" fontId="37" fillId="15" borderId="1" xfId="0" applyFont="1" applyFill="1" applyBorder="1" applyAlignment="1">
      <alignment horizontal="center" wrapText="1"/>
    </xf>
    <xf numFmtId="0" fontId="39" fillId="0" borderId="0" xfId="0" applyFont="1"/>
    <xf numFmtId="0" fontId="22" fillId="0" borderId="0" xfId="0" applyFont="1" applyAlignment="1">
      <alignment horizontal="center"/>
    </xf>
    <xf numFmtId="0" fontId="13" fillId="0" borderId="0" xfId="0" applyFont="1" applyAlignment="1">
      <alignment horizontal="center"/>
    </xf>
    <xf numFmtId="0" fontId="13" fillId="0" borderId="27" xfId="0" applyFont="1" applyBorder="1" applyAlignment="1">
      <alignment horizontal="center"/>
    </xf>
    <xf numFmtId="0" fontId="8" fillId="0" borderId="0" xfId="0" applyFont="1" applyAlignment="1">
      <alignment horizontal="right"/>
    </xf>
    <xf numFmtId="2" fontId="37" fillId="17" borderId="9" xfId="0" applyNumberFormat="1" applyFont="1" applyFill="1" applyBorder="1" applyAlignment="1" applyProtection="1">
      <alignment horizontal="center"/>
      <protection locked="0"/>
    </xf>
    <xf numFmtId="165" fontId="37" fillId="15" borderId="9" xfId="0" applyNumberFormat="1" applyFont="1" applyFill="1" applyBorder="1" applyAlignment="1">
      <alignment horizontal="center"/>
    </xf>
    <xf numFmtId="0" fontId="23" fillId="17" borderId="8" xfId="0" applyFont="1" applyFill="1" applyBorder="1" applyAlignment="1">
      <alignment horizontal="center" vertical="center" wrapText="1"/>
    </xf>
    <xf numFmtId="9" fontId="31" fillId="4" borderId="14" xfId="0" applyNumberFormat="1" applyFont="1" applyFill="1" applyBorder="1" applyAlignment="1">
      <alignment horizontal="center" vertical="center" wrapText="1"/>
    </xf>
    <xf numFmtId="0" fontId="22" fillId="18" borderId="1"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23" fillId="0" borderId="28" xfId="0" applyFont="1" applyBorder="1" applyAlignment="1">
      <alignment horizontal="center" vertical="center" wrapText="1"/>
    </xf>
    <xf numFmtId="0" fontId="22" fillId="18" borderId="4" xfId="0" applyFont="1" applyFill="1" applyBorder="1" applyAlignment="1">
      <alignment horizontal="center" vertical="center" wrapText="1"/>
    </xf>
    <xf numFmtId="0" fontId="23" fillId="15" borderId="2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30" fillId="4" borderId="33"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15" xfId="0" applyFont="1" applyBorder="1" applyAlignment="1">
      <alignment horizontal="center" vertical="center" wrapText="1"/>
    </xf>
    <xf numFmtId="0" fontId="30" fillId="15" borderId="37" xfId="0" applyFont="1" applyFill="1" applyBorder="1" applyAlignment="1">
      <alignment horizontal="center" vertical="center" wrapText="1"/>
    </xf>
    <xf numFmtId="3" fontId="18" fillId="17" borderId="32" xfId="0" applyNumberFormat="1" applyFont="1" applyFill="1" applyBorder="1" applyAlignment="1">
      <alignment horizontal="center" vertical="center"/>
    </xf>
    <xf numFmtId="0" fontId="23" fillId="13" borderId="9" xfId="0" applyFont="1" applyFill="1" applyBorder="1" applyAlignment="1">
      <alignment horizontal="center" vertical="center" wrapText="1"/>
    </xf>
    <xf numFmtId="0" fontId="1" fillId="0" borderId="32" xfId="0" applyFont="1" applyBorder="1" applyAlignment="1" applyProtection="1">
      <alignment horizontal="center"/>
      <protection locked="0"/>
    </xf>
    <xf numFmtId="9" fontId="34" fillId="4" borderId="14" xfId="0" applyNumberFormat="1" applyFont="1" applyFill="1" applyBorder="1" applyAlignment="1" applyProtection="1">
      <alignment horizontal="center" vertical="center" wrapText="1"/>
      <protection locked="0"/>
    </xf>
    <xf numFmtId="0" fontId="1" fillId="0" borderId="1" xfId="0" applyFont="1" applyBorder="1" applyAlignment="1">
      <alignment horizontal="center" vertical="top"/>
    </xf>
    <xf numFmtId="0" fontId="0" fillId="0" borderId="1" xfId="0" applyBorder="1" applyAlignment="1">
      <alignment wrapText="1"/>
    </xf>
    <xf numFmtId="0" fontId="0" fillId="0" borderId="1" xfId="0" applyBorder="1" applyAlignment="1">
      <alignment vertical="top" wrapText="1"/>
    </xf>
    <xf numFmtId="0" fontId="21" fillId="4" borderId="1" xfId="0" applyFont="1" applyFill="1" applyBorder="1" applyAlignment="1">
      <alignment horizontal="center" vertical="center"/>
    </xf>
    <xf numFmtId="0" fontId="22" fillId="13" borderId="28" xfId="0" applyFont="1" applyFill="1" applyBorder="1" applyAlignment="1">
      <alignment horizontal="center" vertical="center" wrapText="1"/>
    </xf>
    <xf numFmtId="0" fontId="23" fillId="13" borderId="2" xfId="0" applyFont="1" applyFill="1" applyBorder="1" applyAlignment="1">
      <alignment horizontal="center" vertical="center" wrapText="1"/>
    </xf>
    <xf numFmtId="0" fontId="23" fillId="15" borderId="28" xfId="0" applyFont="1" applyFill="1" applyBorder="1" applyAlignment="1">
      <alignment horizontal="center" vertical="center" wrapText="1"/>
    </xf>
    <xf numFmtId="1" fontId="37" fillId="15" borderId="29" xfId="0" applyNumberFormat="1" applyFont="1" applyFill="1" applyBorder="1" applyAlignment="1">
      <alignment horizontal="center"/>
    </xf>
    <xf numFmtId="0" fontId="28" fillId="15" borderId="20" xfId="0" applyFont="1" applyFill="1" applyBorder="1" applyAlignment="1">
      <alignment horizontal="center" vertical="center" wrapText="1"/>
    </xf>
    <xf numFmtId="3" fontId="35" fillId="15" borderId="7" xfId="0" applyNumberFormat="1" applyFont="1" applyFill="1" applyBorder="1" applyAlignment="1">
      <alignment horizontal="center" vertical="center" wrapText="1"/>
    </xf>
    <xf numFmtId="0" fontId="23" fillId="13" borderId="27"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4" borderId="9" xfId="0" applyFont="1" applyFill="1" applyBorder="1" applyAlignment="1">
      <alignment horizontal="center" vertical="center" wrapText="1"/>
    </xf>
    <xf numFmtId="0" fontId="1" fillId="0" borderId="0" xfId="0" applyFont="1" applyAlignment="1">
      <alignment horizontal="center"/>
    </xf>
    <xf numFmtId="0" fontId="0" fillId="0" borderId="1" xfId="0" applyBorder="1" applyAlignment="1" applyProtection="1">
      <alignment horizontal="center"/>
      <protection locked="0"/>
    </xf>
    <xf numFmtId="0" fontId="39" fillId="19" borderId="0" xfId="0" applyFont="1" applyFill="1"/>
    <xf numFmtId="0" fontId="22" fillId="19" borderId="0" xfId="0" applyFont="1" applyFill="1" applyAlignment="1">
      <alignment horizontal="center"/>
    </xf>
    <xf numFmtId="0" fontId="22" fillId="19" borderId="0" xfId="0" applyFont="1" applyFill="1"/>
    <xf numFmtId="0" fontId="23" fillId="13" borderId="8" xfId="0" applyFont="1" applyFill="1" applyBorder="1" applyAlignment="1">
      <alignment horizontal="center" vertical="center"/>
    </xf>
    <xf numFmtId="0" fontId="23" fillId="13" borderId="9" xfId="0" applyFont="1" applyFill="1" applyBorder="1" applyAlignment="1">
      <alignment horizontal="center" vertical="center"/>
    </xf>
    <xf numFmtId="0" fontId="24" fillId="14" borderId="8" xfId="0" applyFont="1" applyFill="1" applyBorder="1" applyAlignment="1">
      <alignment horizontal="center" vertical="center" wrapText="1"/>
    </xf>
    <xf numFmtId="0" fontId="24" fillId="14" borderId="9" xfId="0" applyFont="1" applyFill="1" applyBorder="1" applyAlignment="1">
      <alignment horizontal="center" vertical="center" wrapText="1"/>
    </xf>
    <xf numFmtId="0" fontId="26" fillId="14" borderId="8" xfId="0" applyFont="1" applyFill="1" applyBorder="1" applyAlignment="1">
      <alignment horizontal="center" vertical="center" wrapText="1"/>
    </xf>
    <xf numFmtId="0" fontId="26" fillId="14" borderId="9" xfId="0" applyFont="1" applyFill="1" applyBorder="1" applyAlignment="1">
      <alignment horizontal="center" vertical="center" wrapText="1"/>
    </xf>
    <xf numFmtId="0" fontId="1" fillId="15" borderId="28" xfId="0" applyFont="1" applyFill="1" applyBorder="1" applyAlignment="1">
      <alignment wrapText="1"/>
    </xf>
    <xf numFmtId="0" fontId="1" fillId="15" borderId="20" xfId="0" applyFont="1" applyFill="1" applyBorder="1" applyAlignment="1">
      <alignment wrapText="1"/>
    </xf>
    <xf numFmtId="0" fontId="1" fillId="15" borderId="27" xfId="0" applyFont="1" applyFill="1" applyBorder="1" applyAlignment="1">
      <alignment wrapText="1"/>
    </xf>
    <xf numFmtId="0" fontId="1" fillId="15" borderId="19" xfId="0" applyFont="1" applyFill="1" applyBorder="1" applyAlignment="1">
      <alignment wrapText="1"/>
    </xf>
    <xf numFmtId="0" fontId="40" fillId="13" borderId="34" xfId="0" applyFont="1" applyFill="1" applyBorder="1" applyAlignment="1">
      <alignment horizontal="center" vertical="center" wrapText="1"/>
    </xf>
    <xf numFmtId="0" fontId="40" fillId="0" borderId="35" xfId="0"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15" fillId="8" borderId="2"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33CC"/>
      <color rgb="FFFF66FF"/>
      <color rgb="FFFF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customXml" Target="../customXml/item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alcChain" Target="calcChain.xml"/><Relationship Id="rId5" Type="http://schemas.openxmlformats.org/officeDocument/2006/relationships/worksheet" Target="worksheets/sheet4.xml"/><Relationship Id="rId10" Type="http://schemas.openxmlformats.org/officeDocument/2006/relationships/sharedStrings" Target="sharedStrings.xml"/><Relationship Id="rId4" Type="http://schemas.openxmlformats.org/officeDocument/2006/relationships/worksheet" Target="worksheets/sheet3.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395275135"/>
        <c:axId val="395277631"/>
      </c:barChart>
      <c:catAx>
        <c:axId val="39527513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277631"/>
        <c:crosses val="autoZero"/>
        <c:auto val="1"/>
        <c:lblAlgn val="ctr"/>
        <c:lblOffset val="100"/>
        <c:noMultiLvlLbl val="0"/>
      </c:catAx>
      <c:valAx>
        <c:axId val="395277631"/>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275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5BD63A-1547-4D53-8DA2-E2BBD7F5569C}">
  <sheetPr/>
  <sheetViews>
    <sheetView zoomScale="8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104775</xdr:colOff>
      <xdr:row>2</xdr:row>
      <xdr:rowOff>9525</xdr:rowOff>
    </xdr:from>
    <xdr:to>
      <xdr:col>10</xdr:col>
      <xdr:colOff>209550</xdr:colOff>
      <xdr:row>14</xdr:row>
      <xdr:rowOff>23826</xdr:rowOff>
    </xdr:to>
    <xdr:pic>
      <xdr:nvPicPr>
        <xdr:cNvPr id="4" name="Picture 3">
          <a:extLst>
            <a:ext uri="{FF2B5EF4-FFF2-40B4-BE49-F238E27FC236}">
              <a16:creationId xmlns:a16="http://schemas.microsoft.com/office/drawing/2014/main" id="{583F8D33-A080-420F-9B44-2987E31AB84D}"/>
            </a:ext>
          </a:extLst>
        </xdr:cNvPr>
        <xdr:cNvPicPr>
          <a:picLocks noChangeAspect="1"/>
        </xdr:cNvPicPr>
      </xdr:nvPicPr>
      <xdr:blipFill>
        <a:blip xmlns:r="http://schemas.openxmlformats.org/officeDocument/2006/relationships" r:embed="rId1"/>
        <a:stretch>
          <a:fillRect/>
        </a:stretch>
      </xdr:blipFill>
      <xdr:spPr>
        <a:xfrm>
          <a:off x="13411200" y="381000"/>
          <a:ext cx="4981575" cy="5576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8112" cy="6070315"/>
    <xdr:graphicFrame macro="">
      <xdr:nvGraphicFramePr>
        <xdr:cNvPr id="2" name="Chart 1">
          <a:extLst>
            <a:ext uri="{FF2B5EF4-FFF2-40B4-BE49-F238E27FC236}">
              <a16:creationId xmlns:a16="http://schemas.microsoft.com/office/drawing/2014/main" id="{BA67FFC9-7FDB-4234-9ADE-BEAF5C445A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51794-115F-4D47-9E7A-E0BCC7D69785}">
  <sheetPr>
    <tabColor rgb="FF0070C0"/>
  </sheetPr>
  <dimension ref="A1:B18"/>
  <sheetViews>
    <sheetView workbookViewId="0">
      <selection activeCell="A2" sqref="A2"/>
    </sheetView>
  </sheetViews>
  <sheetFormatPr defaultRowHeight="15"/>
  <cols>
    <col min="2" max="2" width="190.42578125" customWidth="1"/>
  </cols>
  <sheetData>
    <row r="1" spans="1:2" ht="18.75">
      <c r="A1" s="83" t="s">
        <v>0</v>
      </c>
    </row>
    <row r="2" spans="1:2" ht="10.5" customHeight="1"/>
    <row r="3" spans="1:2" ht="75">
      <c r="A3" s="188">
        <v>1</v>
      </c>
      <c r="B3" s="189" t="s">
        <v>1</v>
      </c>
    </row>
    <row r="4" spans="1:2" ht="30">
      <c r="A4" s="188">
        <v>2</v>
      </c>
      <c r="B4" s="189" t="s">
        <v>2</v>
      </c>
    </row>
    <row r="5" spans="1:2">
      <c r="A5" s="188">
        <v>3</v>
      </c>
      <c r="B5" s="189" t="s">
        <v>3</v>
      </c>
    </row>
    <row r="6" spans="1:2" ht="33" customHeight="1">
      <c r="A6" s="188">
        <v>4</v>
      </c>
      <c r="B6" s="190" t="s">
        <v>4</v>
      </c>
    </row>
    <row r="7" spans="1:2" ht="30">
      <c r="A7" s="191">
        <v>250</v>
      </c>
      <c r="B7" s="189" t="s">
        <v>5</v>
      </c>
    </row>
    <row r="8" spans="1:2" ht="30">
      <c r="A8" s="188">
        <v>5</v>
      </c>
      <c r="B8" s="189" t="s">
        <v>6</v>
      </c>
    </row>
    <row r="9" spans="1:2" ht="60">
      <c r="A9" s="188">
        <v>6</v>
      </c>
      <c r="B9" s="189" t="s">
        <v>7</v>
      </c>
    </row>
    <row r="10" spans="1:2">
      <c r="A10" s="188">
        <v>7</v>
      </c>
      <c r="B10" s="189" t="s">
        <v>8</v>
      </c>
    </row>
    <row r="11" spans="1:2">
      <c r="A11" s="188">
        <v>8</v>
      </c>
      <c r="B11" s="189" t="s">
        <v>9</v>
      </c>
    </row>
    <row r="12" spans="1:2" ht="30">
      <c r="A12" s="188">
        <v>9</v>
      </c>
      <c r="B12" s="190" t="s">
        <v>10</v>
      </c>
    </row>
    <row r="13" spans="1:2" ht="75">
      <c r="A13" s="188">
        <v>10</v>
      </c>
      <c r="B13" s="189" t="s">
        <v>11</v>
      </c>
    </row>
    <row r="14" spans="1:2" ht="30">
      <c r="A14" s="188">
        <v>11</v>
      </c>
      <c r="B14" s="189" t="s">
        <v>12</v>
      </c>
    </row>
    <row r="15" spans="1:2" ht="30">
      <c r="A15" s="188">
        <v>12</v>
      </c>
      <c r="B15" s="189" t="s">
        <v>13</v>
      </c>
    </row>
    <row r="16" spans="1:2" ht="30">
      <c r="A16" s="188">
        <v>13</v>
      </c>
      <c r="B16" s="189" t="s">
        <v>14</v>
      </c>
    </row>
    <row r="17" spans="1:2" ht="45">
      <c r="A17" s="188">
        <v>14</v>
      </c>
      <c r="B17" s="189" t="s">
        <v>15</v>
      </c>
    </row>
    <row r="18" spans="1:2" ht="60">
      <c r="A18" s="188">
        <v>15</v>
      </c>
      <c r="B18" s="189" t="s">
        <v>16</v>
      </c>
    </row>
  </sheetData>
  <sheetProtection sheet="1" objects="1" scenarios="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B6DC-B47D-4BB2-B3FE-86712CD9EC7E}">
  <sheetPr>
    <tabColor rgb="FFFF0000"/>
  </sheetPr>
  <dimension ref="C1:AO201"/>
  <sheetViews>
    <sheetView tabSelected="1" zoomScaleNormal="100" workbookViewId="0">
      <pane xSplit="11" ySplit="7" topLeftCell="P8" activePane="bottomRight" state="frozen"/>
      <selection pane="bottomRight" activeCell="C8" sqref="C8"/>
      <selection pane="bottomLeft" activeCell="A7" sqref="A7"/>
      <selection pane="topRight" activeCell="J1" sqref="J1"/>
    </sheetView>
  </sheetViews>
  <sheetFormatPr defaultRowHeight="11.25"/>
  <cols>
    <col min="1" max="2" width="8.7109375" style="111"/>
    <col min="3" max="3" width="21.42578125" style="165" customWidth="1"/>
    <col min="4" max="4" width="10.42578125" style="166" customWidth="1"/>
    <col min="5" max="5" width="11" style="166" customWidth="1"/>
    <col min="6" max="6" width="9.85546875" style="111" customWidth="1"/>
    <col min="7" max="7" width="10.42578125" style="111" customWidth="1"/>
    <col min="8" max="8" width="9" style="111" customWidth="1"/>
    <col min="9" max="9" width="9.140625" style="111"/>
    <col min="10" max="10" width="9.5703125" style="111" bestFit="1" customWidth="1"/>
    <col min="11" max="11" width="9.140625" style="111"/>
    <col min="12" max="12" width="10.5703125" style="111" customWidth="1"/>
    <col min="13" max="13" width="9.85546875" style="111" customWidth="1"/>
    <col min="14" max="14" width="10.5703125" style="111" customWidth="1"/>
    <col min="15" max="15" width="9.140625" style="111"/>
    <col min="16" max="16" width="10.85546875" style="111" customWidth="1"/>
    <col min="17" max="17" width="9.5703125" style="111" customWidth="1"/>
    <col min="18" max="18" width="8.85546875" style="111" customWidth="1"/>
    <col min="19" max="20" width="9.85546875" style="111" customWidth="1"/>
    <col min="21" max="21" width="9.42578125" style="111" customWidth="1"/>
    <col min="22" max="22" width="11" style="111" customWidth="1"/>
    <col min="23" max="37" width="9.140625" style="111"/>
    <col min="38" max="38" width="9.5703125" style="111" customWidth="1"/>
    <col min="39" max="39" width="10.5703125" style="111" customWidth="1"/>
    <col min="40" max="40" width="15.5703125" style="111" customWidth="1"/>
    <col min="41" max="41" width="15.42578125" style="111" customWidth="1"/>
    <col min="42" max="245" width="9.140625" style="111"/>
    <col min="246" max="246" width="5.5703125" style="111" customWidth="1"/>
    <col min="247" max="247" width="3.140625" style="111" customWidth="1"/>
    <col min="248" max="248" width="29.42578125" style="111" customWidth="1"/>
    <col min="249" max="249" width="14.5703125" style="111" customWidth="1"/>
    <col min="250" max="250" width="12" style="111" customWidth="1"/>
    <col min="251" max="251" width="2.140625" style="111" customWidth="1"/>
    <col min="252" max="252" width="21" style="111" customWidth="1"/>
    <col min="253" max="501" width="9.140625" style="111"/>
    <col min="502" max="502" width="5.5703125" style="111" customWidth="1"/>
    <col min="503" max="503" width="3.140625" style="111" customWidth="1"/>
    <col min="504" max="504" width="29.42578125" style="111" customWidth="1"/>
    <col min="505" max="505" width="14.5703125" style="111" customWidth="1"/>
    <col min="506" max="506" width="12" style="111" customWidth="1"/>
    <col min="507" max="507" width="2.140625" style="111" customWidth="1"/>
    <col min="508" max="508" width="21" style="111" customWidth="1"/>
    <col min="509" max="757" width="9.140625" style="111"/>
    <col min="758" max="758" width="5.5703125" style="111" customWidth="1"/>
    <col min="759" max="759" width="3.140625" style="111" customWidth="1"/>
    <col min="760" max="760" width="29.42578125" style="111" customWidth="1"/>
    <col min="761" max="761" width="14.5703125" style="111" customWidth="1"/>
    <col min="762" max="762" width="12" style="111" customWidth="1"/>
    <col min="763" max="763" width="2.140625" style="111" customWidth="1"/>
    <col min="764" max="764" width="21" style="111" customWidth="1"/>
    <col min="765" max="1013" width="9.140625" style="111"/>
    <col min="1014" max="1014" width="5.5703125" style="111" customWidth="1"/>
    <col min="1015" max="1015" width="3.140625" style="111" customWidth="1"/>
    <col min="1016" max="1016" width="29.42578125" style="111" customWidth="1"/>
    <col min="1017" max="1017" width="14.5703125" style="111" customWidth="1"/>
    <col min="1018" max="1018" width="12" style="111" customWidth="1"/>
    <col min="1019" max="1019" width="2.140625" style="111" customWidth="1"/>
    <col min="1020" max="1020" width="21" style="111" customWidth="1"/>
    <col min="1021" max="1269" width="9.140625" style="111"/>
    <col min="1270" max="1270" width="5.5703125" style="111" customWidth="1"/>
    <col min="1271" max="1271" width="3.140625" style="111" customWidth="1"/>
    <col min="1272" max="1272" width="29.42578125" style="111" customWidth="1"/>
    <col min="1273" max="1273" width="14.5703125" style="111" customWidth="1"/>
    <col min="1274" max="1274" width="12" style="111" customWidth="1"/>
    <col min="1275" max="1275" width="2.140625" style="111" customWidth="1"/>
    <col min="1276" max="1276" width="21" style="111" customWidth="1"/>
    <col min="1277" max="1525" width="9.140625" style="111"/>
    <col min="1526" max="1526" width="5.5703125" style="111" customWidth="1"/>
    <col min="1527" max="1527" width="3.140625" style="111" customWidth="1"/>
    <col min="1528" max="1528" width="29.42578125" style="111" customWidth="1"/>
    <col min="1529" max="1529" width="14.5703125" style="111" customWidth="1"/>
    <col min="1530" max="1530" width="12" style="111" customWidth="1"/>
    <col min="1531" max="1531" width="2.140625" style="111" customWidth="1"/>
    <col min="1532" max="1532" width="21" style="111" customWidth="1"/>
    <col min="1533" max="1781" width="9.140625" style="111"/>
    <col min="1782" max="1782" width="5.5703125" style="111" customWidth="1"/>
    <col min="1783" max="1783" width="3.140625" style="111" customWidth="1"/>
    <col min="1784" max="1784" width="29.42578125" style="111" customWidth="1"/>
    <col min="1785" max="1785" width="14.5703125" style="111" customWidth="1"/>
    <col min="1786" max="1786" width="12" style="111" customWidth="1"/>
    <col min="1787" max="1787" width="2.140625" style="111" customWidth="1"/>
    <col min="1788" max="1788" width="21" style="111" customWidth="1"/>
    <col min="1789" max="2037" width="9.140625" style="111"/>
    <col min="2038" max="2038" width="5.5703125" style="111" customWidth="1"/>
    <col min="2039" max="2039" width="3.140625" style="111" customWidth="1"/>
    <col min="2040" max="2040" width="29.42578125" style="111" customWidth="1"/>
    <col min="2041" max="2041" width="14.5703125" style="111" customWidth="1"/>
    <col min="2042" max="2042" width="12" style="111" customWidth="1"/>
    <col min="2043" max="2043" width="2.140625" style="111" customWidth="1"/>
    <col min="2044" max="2044" width="21" style="111" customWidth="1"/>
    <col min="2045" max="2293" width="9.140625" style="111"/>
    <col min="2294" max="2294" width="5.5703125" style="111" customWidth="1"/>
    <col min="2295" max="2295" width="3.140625" style="111" customWidth="1"/>
    <col min="2296" max="2296" width="29.42578125" style="111" customWidth="1"/>
    <col min="2297" max="2297" width="14.5703125" style="111" customWidth="1"/>
    <col min="2298" max="2298" width="12" style="111" customWidth="1"/>
    <col min="2299" max="2299" width="2.140625" style="111" customWidth="1"/>
    <col min="2300" max="2300" width="21" style="111" customWidth="1"/>
    <col min="2301" max="2549" width="9.140625" style="111"/>
    <col min="2550" max="2550" width="5.5703125" style="111" customWidth="1"/>
    <col min="2551" max="2551" width="3.140625" style="111" customWidth="1"/>
    <col min="2552" max="2552" width="29.42578125" style="111" customWidth="1"/>
    <col min="2553" max="2553" width="14.5703125" style="111" customWidth="1"/>
    <col min="2554" max="2554" width="12" style="111" customWidth="1"/>
    <col min="2555" max="2555" width="2.140625" style="111" customWidth="1"/>
    <col min="2556" max="2556" width="21" style="111" customWidth="1"/>
    <col min="2557" max="2805" width="9.140625" style="111"/>
    <col min="2806" max="2806" width="5.5703125" style="111" customWidth="1"/>
    <col min="2807" max="2807" width="3.140625" style="111" customWidth="1"/>
    <col min="2808" max="2808" width="29.42578125" style="111" customWidth="1"/>
    <col min="2809" max="2809" width="14.5703125" style="111" customWidth="1"/>
    <col min="2810" max="2810" width="12" style="111" customWidth="1"/>
    <col min="2811" max="2811" width="2.140625" style="111" customWidth="1"/>
    <col min="2812" max="2812" width="21" style="111" customWidth="1"/>
    <col min="2813" max="3061" width="9.140625" style="111"/>
    <col min="3062" max="3062" width="5.5703125" style="111" customWidth="1"/>
    <col min="3063" max="3063" width="3.140625" style="111" customWidth="1"/>
    <col min="3064" max="3064" width="29.42578125" style="111" customWidth="1"/>
    <col min="3065" max="3065" width="14.5703125" style="111" customWidth="1"/>
    <col min="3066" max="3066" width="12" style="111" customWidth="1"/>
    <col min="3067" max="3067" width="2.140625" style="111" customWidth="1"/>
    <col min="3068" max="3068" width="21" style="111" customWidth="1"/>
    <col min="3069" max="3317" width="9.140625" style="111"/>
    <col min="3318" max="3318" width="5.5703125" style="111" customWidth="1"/>
    <col min="3319" max="3319" width="3.140625" style="111" customWidth="1"/>
    <col min="3320" max="3320" width="29.42578125" style="111" customWidth="1"/>
    <col min="3321" max="3321" width="14.5703125" style="111" customWidth="1"/>
    <col min="3322" max="3322" width="12" style="111" customWidth="1"/>
    <col min="3323" max="3323" width="2.140625" style="111" customWidth="1"/>
    <col min="3324" max="3324" width="21" style="111" customWidth="1"/>
    <col min="3325" max="3573" width="9.140625" style="111"/>
    <col min="3574" max="3574" width="5.5703125" style="111" customWidth="1"/>
    <col min="3575" max="3575" width="3.140625" style="111" customWidth="1"/>
    <col min="3576" max="3576" width="29.42578125" style="111" customWidth="1"/>
    <col min="3577" max="3577" width="14.5703125" style="111" customWidth="1"/>
    <col min="3578" max="3578" width="12" style="111" customWidth="1"/>
    <col min="3579" max="3579" width="2.140625" style="111" customWidth="1"/>
    <col min="3580" max="3580" width="21" style="111" customWidth="1"/>
    <col min="3581" max="3829" width="9.140625" style="111"/>
    <col min="3830" max="3830" width="5.5703125" style="111" customWidth="1"/>
    <col min="3831" max="3831" width="3.140625" style="111" customWidth="1"/>
    <col min="3832" max="3832" width="29.42578125" style="111" customWidth="1"/>
    <col min="3833" max="3833" width="14.5703125" style="111" customWidth="1"/>
    <col min="3834" max="3834" width="12" style="111" customWidth="1"/>
    <col min="3835" max="3835" width="2.140625" style="111" customWidth="1"/>
    <col min="3836" max="3836" width="21" style="111" customWidth="1"/>
    <col min="3837" max="4085" width="9.140625" style="111"/>
    <col min="4086" max="4086" width="5.5703125" style="111" customWidth="1"/>
    <col min="4087" max="4087" width="3.140625" style="111" customWidth="1"/>
    <col min="4088" max="4088" width="29.42578125" style="111" customWidth="1"/>
    <col min="4089" max="4089" width="14.5703125" style="111" customWidth="1"/>
    <col min="4090" max="4090" width="12" style="111" customWidth="1"/>
    <col min="4091" max="4091" width="2.140625" style="111" customWidth="1"/>
    <col min="4092" max="4092" width="21" style="111" customWidth="1"/>
    <col min="4093" max="4341" width="9.140625" style="111"/>
    <col min="4342" max="4342" width="5.5703125" style="111" customWidth="1"/>
    <col min="4343" max="4343" width="3.140625" style="111" customWidth="1"/>
    <col min="4344" max="4344" width="29.42578125" style="111" customWidth="1"/>
    <col min="4345" max="4345" width="14.5703125" style="111" customWidth="1"/>
    <col min="4346" max="4346" width="12" style="111" customWidth="1"/>
    <col min="4347" max="4347" width="2.140625" style="111" customWidth="1"/>
    <col min="4348" max="4348" width="21" style="111" customWidth="1"/>
    <col min="4349" max="4597" width="9.140625" style="111"/>
    <col min="4598" max="4598" width="5.5703125" style="111" customWidth="1"/>
    <col min="4599" max="4599" width="3.140625" style="111" customWidth="1"/>
    <col min="4600" max="4600" width="29.42578125" style="111" customWidth="1"/>
    <col min="4601" max="4601" width="14.5703125" style="111" customWidth="1"/>
    <col min="4602" max="4602" width="12" style="111" customWidth="1"/>
    <col min="4603" max="4603" width="2.140625" style="111" customWidth="1"/>
    <col min="4604" max="4604" width="21" style="111" customWidth="1"/>
    <col min="4605" max="4853" width="9.140625" style="111"/>
    <col min="4854" max="4854" width="5.5703125" style="111" customWidth="1"/>
    <col min="4855" max="4855" width="3.140625" style="111" customWidth="1"/>
    <col min="4856" max="4856" width="29.42578125" style="111" customWidth="1"/>
    <col min="4857" max="4857" width="14.5703125" style="111" customWidth="1"/>
    <col min="4858" max="4858" width="12" style="111" customWidth="1"/>
    <col min="4859" max="4859" width="2.140625" style="111" customWidth="1"/>
    <col min="4860" max="4860" width="21" style="111" customWidth="1"/>
    <col min="4861" max="5109" width="9.140625" style="111"/>
    <col min="5110" max="5110" width="5.5703125" style="111" customWidth="1"/>
    <col min="5111" max="5111" width="3.140625" style="111" customWidth="1"/>
    <col min="5112" max="5112" width="29.42578125" style="111" customWidth="1"/>
    <col min="5113" max="5113" width="14.5703125" style="111" customWidth="1"/>
    <col min="5114" max="5114" width="12" style="111" customWidth="1"/>
    <col min="5115" max="5115" width="2.140625" style="111" customWidth="1"/>
    <col min="5116" max="5116" width="21" style="111" customWidth="1"/>
    <col min="5117" max="5365" width="9.140625" style="111"/>
    <col min="5366" max="5366" width="5.5703125" style="111" customWidth="1"/>
    <col min="5367" max="5367" width="3.140625" style="111" customWidth="1"/>
    <col min="5368" max="5368" width="29.42578125" style="111" customWidth="1"/>
    <col min="5369" max="5369" width="14.5703125" style="111" customWidth="1"/>
    <col min="5370" max="5370" width="12" style="111" customWidth="1"/>
    <col min="5371" max="5371" width="2.140625" style="111" customWidth="1"/>
    <col min="5372" max="5372" width="21" style="111" customWidth="1"/>
    <col min="5373" max="5621" width="9.140625" style="111"/>
    <col min="5622" max="5622" width="5.5703125" style="111" customWidth="1"/>
    <col min="5623" max="5623" width="3.140625" style="111" customWidth="1"/>
    <col min="5624" max="5624" width="29.42578125" style="111" customWidth="1"/>
    <col min="5625" max="5625" width="14.5703125" style="111" customWidth="1"/>
    <col min="5626" max="5626" width="12" style="111" customWidth="1"/>
    <col min="5627" max="5627" width="2.140625" style="111" customWidth="1"/>
    <col min="5628" max="5628" width="21" style="111" customWidth="1"/>
    <col min="5629" max="5877" width="9.140625" style="111"/>
    <col min="5878" max="5878" width="5.5703125" style="111" customWidth="1"/>
    <col min="5879" max="5879" width="3.140625" style="111" customWidth="1"/>
    <col min="5880" max="5880" width="29.42578125" style="111" customWidth="1"/>
    <col min="5881" max="5881" width="14.5703125" style="111" customWidth="1"/>
    <col min="5882" max="5882" width="12" style="111" customWidth="1"/>
    <col min="5883" max="5883" width="2.140625" style="111" customWidth="1"/>
    <col min="5884" max="5884" width="21" style="111" customWidth="1"/>
    <col min="5885" max="6133" width="9.140625" style="111"/>
    <col min="6134" max="6134" width="5.5703125" style="111" customWidth="1"/>
    <col min="6135" max="6135" width="3.140625" style="111" customWidth="1"/>
    <col min="6136" max="6136" width="29.42578125" style="111" customWidth="1"/>
    <col min="6137" max="6137" width="14.5703125" style="111" customWidth="1"/>
    <col min="6138" max="6138" width="12" style="111" customWidth="1"/>
    <col min="6139" max="6139" width="2.140625" style="111" customWidth="1"/>
    <col min="6140" max="6140" width="21" style="111" customWidth="1"/>
    <col min="6141" max="6389" width="9.140625" style="111"/>
    <col min="6390" max="6390" width="5.5703125" style="111" customWidth="1"/>
    <col min="6391" max="6391" width="3.140625" style="111" customWidth="1"/>
    <col min="6392" max="6392" width="29.42578125" style="111" customWidth="1"/>
    <col min="6393" max="6393" width="14.5703125" style="111" customWidth="1"/>
    <col min="6394" max="6394" width="12" style="111" customWidth="1"/>
    <col min="6395" max="6395" width="2.140625" style="111" customWidth="1"/>
    <col min="6396" max="6396" width="21" style="111" customWidth="1"/>
    <col min="6397" max="6645" width="9.140625" style="111"/>
    <col min="6646" max="6646" width="5.5703125" style="111" customWidth="1"/>
    <col min="6647" max="6647" width="3.140625" style="111" customWidth="1"/>
    <col min="6648" max="6648" width="29.42578125" style="111" customWidth="1"/>
    <col min="6649" max="6649" width="14.5703125" style="111" customWidth="1"/>
    <col min="6650" max="6650" width="12" style="111" customWidth="1"/>
    <col min="6651" max="6651" width="2.140625" style="111" customWidth="1"/>
    <col min="6652" max="6652" width="21" style="111" customWidth="1"/>
    <col min="6653" max="6901" width="9.140625" style="111"/>
    <col min="6902" max="6902" width="5.5703125" style="111" customWidth="1"/>
    <col min="6903" max="6903" width="3.140625" style="111" customWidth="1"/>
    <col min="6904" max="6904" width="29.42578125" style="111" customWidth="1"/>
    <col min="6905" max="6905" width="14.5703125" style="111" customWidth="1"/>
    <col min="6906" max="6906" width="12" style="111" customWidth="1"/>
    <col min="6907" max="6907" width="2.140625" style="111" customWidth="1"/>
    <col min="6908" max="6908" width="21" style="111" customWidth="1"/>
    <col min="6909" max="7157" width="9.140625" style="111"/>
    <col min="7158" max="7158" width="5.5703125" style="111" customWidth="1"/>
    <col min="7159" max="7159" width="3.140625" style="111" customWidth="1"/>
    <col min="7160" max="7160" width="29.42578125" style="111" customWidth="1"/>
    <col min="7161" max="7161" width="14.5703125" style="111" customWidth="1"/>
    <col min="7162" max="7162" width="12" style="111" customWidth="1"/>
    <col min="7163" max="7163" width="2.140625" style="111" customWidth="1"/>
    <col min="7164" max="7164" width="21" style="111" customWidth="1"/>
    <col min="7165" max="7413" width="9.140625" style="111"/>
    <col min="7414" max="7414" width="5.5703125" style="111" customWidth="1"/>
    <col min="7415" max="7415" width="3.140625" style="111" customWidth="1"/>
    <col min="7416" max="7416" width="29.42578125" style="111" customWidth="1"/>
    <col min="7417" max="7417" width="14.5703125" style="111" customWidth="1"/>
    <col min="7418" max="7418" width="12" style="111" customWidth="1"/>
    <col min="7419" max="7419" width="2.140625" style="111" customWidth="1"/>
    <col min="7420" max="7420" width="21" style="111" customWidth="1"/>
    <col min="7421" max="7669" width="9.140625" style="111"/>
    <col min="7670" max="7670" width="5.5703125" style="111" customWidth="1"/>
    <col min="7671" max="7671" width="3.140625" style="111" customWidth="1"/>
    <col min="7672" max="7672" width="29.42578125" style="111" customWidth="1"/>
    <col min="7673" max="7673" width="14.5703125" style="111" customWidth="1"/>
    <col min="7674" max="7674" width="12" style="111" customWidth="1"/>
    <col min="7675" max="7675" width="2.140625" style="111" customWidth="1"/>
    <col min="7676" max="7676" width="21" style="111" customWidth="1"/>
    <col min="7677" max="7925" width="9.140625" style="111"/>
    <col min="7926" max="7926" width="5.5703125" style="111" customWidth="1"/>
    <col min="7927" max="7927" width="3.140625" style="111" customWidth="1"/>
    <col min="7928" max="7928" width="29.42578125" style="111" customWidth="1"/>
    <col min="7929" max="7929" width="14.5703125" style="111" customWidth="1"/>
    <col min="7930" max="7930" width="12" style="111" customWidth="1"/>
    <col min="7931" max="7931" width="2.140625" style="111" customWidth="1"/>
    <col min="7932" max="7932" width="21" style="111" customWidth="1"/>
    <col min="7933" max="8181" width="9.140625" style="111"/>
    <col min="8182" max="8182" width="5.5703125" style="111" customWidth="1"/>
    <col min="8183" max="8183" width="3.140625" style="111" customWidth="1"/>
    <col min="8184" max="8184" width="29.42578125" style="111" customWidth="1"/>
    <col min="8185" max="8185" width="14.5703125" style="111" customWidth="1"/>
    <col min="8186" max="8186" width="12" style="111" customWidth="1"/>
    <col min="8187" max="8187" width="2.140625" style="111" customWidth="1"/>
    <col min="8188" max="8188" width="21" style="111" customWidth="1"/>
    <col min="8189" max="8437" width="9.140625" style="111"/>
    <col min="8438" max="8438" width="5.5703125" style="111" customWidth="1"/>
    <col min="8439" max="8439" width="3.140625" style="111" customWidth="1"/>
    <col min="8440" max="8440" width="29.42578125" style="111" customWidth="1"/>
    <col min="8441" max="8441" width="14.5703125" style="111" customWidth="1"/>
    <col min="8442" max="8442" width="12" style="111" customWidth="1"/>
    <col min="8443" max="8443" width="2.140625" style="111" customWidth="1"/>
    <col min="8444" max="8444" width="21" style="111" customWidth="1"/>
    <col min="8445" max="8693" width="9.140625" style="111"/>
    <col min="8694" max="8694" width="5.5703125" style="111" customWidth="1"/>
    <col min="8695" max="8695" width="3.140625" style="111" customWidth="1"/>
    <col min="8696" max="8696" width="29.42578125" style="111" customWidth="1"/>
    <col min="8697" max="8697" width="14.5703125" style="111" customWidth="1"/>
    <col min="8698" max="8698" width="12" style="111" customWidth="1"/>
    <col min="8699" max="8699" width="2.140625" style="111" customWidth="1"/>
    <col min="8700" max="8700" width="21" style="111" customWidth="1"/>
    <col min="8701" max="8949" width="9.140625" style="111"/>
    <col min="8950" max="8950" width="5.5703125" style="111" customWidth="1"/>
    <col min="8951" max="8951" width="3.140625" style="111" customWidth="1"/>
    <col min="8952" max="8952" width="29.42578125" style="111" customWidth="1"/>
    <col min="8953" max="8953" width="14.5703125" style="111" customWidth="1"/>
    <col min="8954" max="8954" width="12" style="111" customWidth="1"/>
    <col min="8955" max="8955" width="2.140625" style="111" customWidth="1"/>
    <col min="8956" max="8956" width="21" style="111" customWidth="1"/>
    <col min="8957" max="9205" width="9.140625" style="111"/>
    <col min="9206" max="9206" width="5.5703125" style="111" customWidth="1"/>
    <col min="9207" max="9207" width="3.140625" style="111" customWidth="1"/>
    <col min="9208" max="9208" width="29.42578125" style="111" customWidth="1"/>
    <col min="9209" max="9209" width="14.5703125" style="111" customWidth="1"/>
    <col min="9210" max="9210" width="12" style="111" customWidth="1"/>
    <col min="9211" max="9211" width="2.140625" style="111" customWidth="1"/>
    <col min="9212" max="9212" width="21" style="111" customWidth="1"/>
    <col min="9213" max="9461" width="9.140625" style="111"/>
    <col min="9462" max="9462" width="5.5703125" style="111" customWidth="1"/>
    <col min="9463" max="9463" width="3.140625" style="111" customWidth="1"/>
    <col min="9464" max="9464" width="29.42578125" style="111" customWidth="1"/>
    <col min="9465" max="9465" width="14.5703125" style="111" customWidth="1"/>
    <col min="9466" max="9466" width="12" style="111" customWidth="1"/>
    <col min="9467" max="9467" width="2.140625" style="111" customWidth="1"/>
    <col min="9468" max="9468" width="21" style="111" customWidth="1"/>
    <col min="9469" max="9717" width="9.140625" style="111"/>
    <col min="9718" max="9718" width="5.5703125" style="111" customWidth="1"/>
    <col min="9719" max="9719" width="3.140625" style="111" customWidth="1"/>
    <col min="9720" max="9720" width="29.42578125" style="111" customWidth="1"/>
    <col min="9721" max="9721" width="14.5703125" style="111" customWidth="1"/>
    <col min="9722" max="9722" width="12" style="111" customWidth="1"/>
    <col min="9723" max="9723" width="2.140625" style="111" customWidth="1"/>
    <col min="9724" max="9724" width="21" style="111" customWidth="1"/>
    <col min="9725" max="9973" width="9.140625" style="111"/>
    <col min="9974" max="9974" width="5.5703125" style="111" customWidth="1"/>
    <col min="9975" max="9975" width="3.140625" style="111" customWidth="1"/>
    <col min="9976" max="9976" width="29.42578125" style="111" customWidth="1"/>
    <col min="9977" max="9977" width="14.5703125" style="111" customWidth="1"/>
    <col min="9978" max="9978" width="12" style="111" customWidth="1"/>
    <col min="9979" max="9979" width="2.140625" style="111" customWidth="1"/>
    <col min="9980" max="9980" width="21" style="111" customWidth="1"/>
    <col min="9981" max="10229" width="9.140625" style="111"/>
    <col min="10230" max="10230" width="5.5703125" style="111" customWidth="1"/>
    <col min="10231" max="10231" width="3.140625" style="111" customWidth="1"/>
    <col min="10232" max="10232" width="29.42578125" style="111" customWidth="1"/>
    <col min="10233" max="10233" width="14.5703125" style="111" customWidth="1"/>
    <col min="10234" max="10234" width="12" style="111" customWidth="1"/>
    <col min="10235" max="10235" width="2.140625" style="111" customWidth="1"/>
    <col min="10236" max="10236" width="21" style="111" customWidth="1"/>
    <col min="10237" max="10485" width="9.140625" style="111"/>
    <col min="10486" max="10486" width="5.5703125" style="111" customWidth="1"/>
    <col min="10487" max="10487" width="3.140625" style="111" customWidth="1"/>
    <col min="10488" max="10488" width="29.42578125" style="111" customWidth="1"/>
    <col min="10489" max="10489" width="14.5703125" style="111" customWidth="1"/>
    <col min="10490" max="10490" width="12" style="111" customWidth="1"/>
    <col min="10491" max="10491" width="2.140625" style="111" customWidth="1"/>
    <col min="10492" max="10492" width="21" style="111" customWidth="1"/>
    <col min="10493" max="10741" width="9.140625" style="111"/>
    <col min="10742" max="10742" width="5.5703125" style="111" customWidth="1"/>
    <col min="10743" max="10743" width="3.140625" style="111" customWidth="1"/>
    <col min="10744" max="10744" width="29.42578125" style="111" customWidth="1"/>
    <col min="10745" max="10745" width="14.5703125" style="111" customWidth="1"/>
    <col min="10746" max="10746" width="12" style="111" customWidth="1"/>
    <col min="10747" max="10747" width="2.140625" style="111" customWidth="1"/>
    <col min="10748" max="10748" width="21" style="111" customWidth="1"/>
    <col min="10749" max="10997" width="9.140625" style="111"/>
    <col min="10998" max="10998" width="5.5703125" style="111" customWidth="1"/>
    <col min="10999" max="10999" width="3.140625" style="111" customWidth="1"/>
    <col min="11000" max="11000" width="29.42578125" style="111" customWidth="1"/>
    <col min="11001" max="11001" width="14.5703125" style="111" customWidth="1"/>
    <col min="11002" max="11002" width="12" style="111" customWidth="1"/>
    <col min="11003" max="11003" width="2.140625" style="111" customWidth="1"/>
    <col min="11004" max="11004" width="21" style="111" customWidth="1"/>
    <col min="11005" max="11253" width="9.140625" style="111"/>
    <col min="11254" max="11254" width="5.5703125" style="111" customWidth="1"/>
    <col min="11255" max="11255" width="3.140625" style="111" customWidth="1"/>
    <col min="11256" max="11256" width="29.42578125" style="111" customWidth="1"/>
    <col min="11257" max="11257" width="14.5703125" style="111" customWidth="1"/>
    <col min="11258" max="11258" width="12" style="111" customWidth="1"/>
    <col min="11259" max="11259" width="2.140625" style="111" customWidth="1"/>
    <col min="11260" max="11260" width="21" style="111" customWidth="1"/>
    <col min="11261" max="11509" width="9.140625" style="111"/>
    <col min="11510" max="11510" width="5.5703125" style="111" customWidth="1"/>
    <col min="11511" max="11511" width="3.140625" style="111" customWidth="1"/>
    <col min="11512" max="11512" width="29.42578125" style="111" customWidth="1"/>
    <col min="11513" max="11513" width="14.5703125" style="111" customWidth="1"/>
    <col min="11514" max="11514" width="12" style="111" customWidth="1"/>
    <col min="11515" max="11515" width="2.140625" style="111" customWidth="1"/>
    <col min="11516" max="11516" width="21" style="111" customWidth="1"/>
    <col min="11517" max="11765" width="9.140625" style="111"/>
    <col min="11766" max="11766" width="5.5703125" style="111" customWidth="1"/>
    <col min="11767" max="11767" width="3.140625" style="111" customWidth="1"/>
    <col min="11768" max="11768" width="29.42578125" style="111" customWidth="1"/>
    <col min="11769" max="11769" width="14.5703125" style="111" customWidth="1"/>
    <col min="11770" max="11770" width="12" style="111" customWidth="1"/>
    <col min="11771" max="11771" width="2.140625" style="111" customWidth="1"/>
    <col min="11772" max="11772" width="21" style="111" customWidth="1"/>
    <col min="11773" max="12021" width="9.140625" style="111"/>
    <col min="12022" max="12022" width="5.5703125" style="111" customWidth="1"/>
    <col min="12023" max="12023" width="3.140625" style="111" customWidth="1"/>
    <col min="12024" max="12024" width="29.42578125" style="111" customWidth="1"/>
    <col min="12025" max="12025" width="14.5703125" style="111" customWidth="1"/>
    <col min="12026" max="12026" width="12" style="111" customWidth="1"/>
    <col min="12027" max="12027" width="2.140625" style="111" customWidth="1"/>
    <col min="12028" max="12028" width="21" style="111" customWidth="1"/>
    <col min="12029" max="12277" width="9.140625" style="111"/>
    <col min="12278" max="12278" width="5.5703125" style="111" customWidth="1"/>
    <col min="12279" max="12279" width="3.140625" style="111" customWidth="1"/>
    <col min="12280" max="12280" width="29.42578125" style="111" customWidth="1"/>
    <col min="12281" max="12281" width="14.5703125" style="111" customWidth="1"/>
    <col min="12282" max="12282" width="12" style="111" customWidth="1"/>
    <col min="12283" max="12283" width="2.140625" style="111" customWidth="1"/>
    <col min="12284" max="12284" width="21" style="111" customWidth="1"/>
    <col min="12285" max="12533" width="9.140625" style="111"/>
    <col min="12534" max="12534" width="5.5703125" style="111" customWidth="1"/>
    <col min="12535" max="12535" width="3.140625" style="111" customWidth="1"/>
    <col min="12536" max="12536" width="29.42578125" style="111" customWidth="1"/>
    <col min="12537" max="12537" width="14.5703125" style="111" customWidth="1"/>
    <col min="12538" max="12538" width="12" style="111" customWidth="1"/>
    <col min="12539" max="12539" width="2.140625" style="111" customWidth="1"/>
    <col min="12540" max="12540" width="21" style="111" customWidth="1"/>
    <col min="12541" max="12789" width="9.140625" style="111"/>
    <col min="12790" max="12790" width="5.5703125" style="111" customWidth="1"/>
    <col min="12791" max="12791" width="3.140625" style="111" customWidth="1"/>
    <col min="12792" max="12792" width="29.42578125" style="111" customWidth="1"/>
    <col min="12793" max="12793" width="14.5703125" style="111" customWidth="1"/>
    <col min="12794" max="12794" width="12" style="111" customWidth="1"/>
    <col min="12795" max="12795" width="2.140625" style="111" customWidth="1"/>
    <col min="12796" max="12796" width="21" style="111" customWidth="1"/>
    <col min="12797" max="13045" width="9.140625" style="111"/>
    <col min="13046" max="13046" width="5.5703125" style="111" customWidth="1"/>
    <col min="13047" max="13047" width="3.140625" style="111" customWidth="1"/>
    <col min="13048" max="13048" width="29.42578125" style="111" customWidth="1"/>
    <col min="13049" max="13049" width="14.5703125" style="111" customWidth="1"/>
    <col min="13050" max="13050" width="12" style="111" customWidth="1"/>
    <col min="13051" max="13051" width="2.140625" style="111" customWidth="1"/>
    <col min="13052" max="13052" width="21" style="111" customWidth="1"/>
    <col min="13053" max="13301" width="9.140625" style="111"/>
    <col min="13302" max="13302" width="5.5703125" style="111" customWidth="1"/>
    <col min="13303" max="13303" width="3.140625" style="111" customWidth="1"/>
    <col min="13304" max="13304" width="29.42578125" style="111" customWidth="1"/>
    <col min="13305" max="13305" width="14.5703125" style="111" customWidth="1"/>
    <col min="13306" max="13306" width="12" style="111" customWidth="1"/>
    <col min="13307" max="13307" width="2.140625" style="111" customWidth="1"/>
    <col min="13308" max="13308" width="21" style="111" customWidth="1"/>
    <col min="13309" max="13557" width="9.140625" style="111"/>
    <col min="13558" max="13558" width="5.5703125" style="111" customWidth="1"/>
    <col min="13559" max="13559" width="3.140625" style="111" customWidth="1"/>
    <col min="13560" max="13560" width="29.42578125" style="111" customWidth="1"/>
    <col min="13561" max="13561" width="14.5703125" style="111" customWidth="1"/>
    <col min="13562" max="13562" width="12" style="111" customWidth="1"/>
    <col min="13563" max="13563" width="2.140625" style="111" customWidth="1"/>
    <col min="13564" max="13564" width="21" style="111" customWidth="1"/>
    <col min="13565" max="13813" width="9.140625" style="111"/>
    <col min="13814" max="13814" width="5.5703125" style="111" customWidth="1"/>
    <col min="13815" max="13815" width="3.140625" style="111" customWidth="1"/>
    <col min="13816" max="13816" width="29.42578125" style="111" customWidth="1"/>
    <col min="13817" max="13817" width="14.5703125" style="111" customWidth="1"/>
    <col min="13818" max="13818" width="12" style="111" customWidth="1"/>
    <col min="13819" max="13819" width="2.140625" style="111" customWidth="1"/>
    <col min="13820" max="13820" width="21" style="111" customWidth="1"/>
    <col min="13821" max="14069" width="9.140625" style="111"/>
    <col min="14070" max="14070" width="5.5703125" style="111" customWidth="1"/>
    <col min="14071" max="14071" width="3.140625" style="111" customWidth="1"/>
    <col min="14072" max="14072" width="29.42578125" style="111" customWidth="1"/>
    <col min="14073" max="14073" width="14.5703125" style="111" customWidth="1"/>
    <col min="14074" max="14074" width="12" style="111" customWidth="1"/>
    <col min="14075" max="14075" width="2.140625" style="111" customWidth="1"/>
    <col min="14076" max="14076" width="21" style="111" customWidth="1"/>
    <col min="14077" max="14325" width="9.140625" style="111"/>
    <col min="14326" max="14326" width="5.5703125" style="111" customWidth="1"/>
    <col min="14327" max="14327" width="3.140625" style="111" customWidth="1"/>
    <col min="14328" max="14328" width="29.42578125" style="111" customWidth="1"/>
    <col min="14329" max="14329" width="14.5703125" style="111" customWidth="1"/>
    <col min="14330" max="14330" width="12" style="111" customWidth="1"/>
    <col min="14331" max="14331" width="2.140625" style="111" customWidth="1"/>
    <col min="14332" max="14332" width="21" style="111" customWidth="1"/>
    <col min="14333" max="14581" width="9.140625" style="111"/>
    <col min="14582" max="14582" width="5.5703125" style="111" customWidth="1"/>
    <col min="14583" max="14583" width="3.140625" style="111" customWidth="1"/>
    <col min="14584" max="14584" width="29.42578125" style="111" customWidth="1"/>
    <col min="14585" max="14585" width="14.5703125" style="111" customWidth="1"/>
    <col min="14586" max="14586" width="12" style="111" customWidth="1"/>
    <col min="14587" max="14587" width="2.140625" style="111" customWidth="1"/>
    <col min="14588" max="14588" width="21" style="111" customWidth="1"/>
    <col min="14589" max="14837" width="9.140625" style="111"/>
    <col min="14838" max="14838" width="5.5703125" style="111" customWidth="1"/>
    <col min="14839" max="14839" width="3.140625" style="111" customWidth="1"/>
    <col min="14840" max="14840" width="29.42578125" style="111" customWidth="1"/>
    <col min="14841" max="14841" width="14.5703125" style="111" customWidth="1"/>
    <col min="14842" max="14842" width="12" style="111" customWidth="1"/>
    <col min="14843" max="14843" width="2.140625" style="111" customWidth="1"/>
    <col min="14844" max="14844" width="21" style="111" customWidth="1"/>
    <col min="14845" max="15093" width="9.140625" style="111"/>
    <col min="15094" max="15094" width="5.5703125" style="111" customWidth="1"/>
    <col min="15095" max="15095" width="3.140625" style="111" customWidth="1"/>
    <col min="15096" max="15096" width="29.42578125" style="111" customWidth="1"/>
    <col min="15097" max="15097" width="14.5703125" style="111" customWidth="1"/>
    <col min="15098" max="15098" width="12" style="111" customWidth="1"/>
    <col min="15099" max="15099" width="2.140625" style="111" customWidth="1"/>
    <col min="15100" max="15100" width="21" style="111" customWidth="1"/>
    <col min="15101" max="15349" width="9.140625" style="111"/>
    <col min="15350" max="15350" width="5.5703125" style="111" customWidth="1"/>
    <col min="15351" max="15351" width="3.140625" style="111" customWidth="1"/>
    <col min="15352" max="15352" width="29.42578125" style="111" customWidth="1"/>
    <col min="15353" max="15353" width="14.5703125" style="111" customWidth="1"/>
    <col min="15354" max="15354" width="12" style="111" customWidth="1"/>
    <col min="15355" max="15355" width="2.140625" style="111" customWidth="1"/>
    <col min="15356" max="15356" width="21" style="111" customWidth="1"/>
    <col min="15357" max="15605" width="9.140625" style="111"/>
    <col min="15606" max="15606" width="5.5703125" style="111" customWidth="1"/>
    <col min="15607" max="15607" width="3.140625" style="111" customWidth="1"/>
    <col min="15608" max="15608" width="29.42578125" style="111" customWidth="1"/>
    <col min="15609" max="15609" width="14.5703125" style="111" customWidth="1"/>
    <col min="15610" max="15610" width="12" style="111" customWidth="1"/>
    <col min="15611" max="15611" width="2.140625" style="111" customWidth="1"/>
    <col min="15612" max="15612" width="21" style="111" customWidth="1"/>
    <col min="15613" max="15861" width="9.140625" style="111"/>
    <col min="15862" max="15862" width="5.5703125" style="111" customWidth="1"/>
    <col min="15863" max="15863" width="3.140625" style="111" customWidth="1"/>
    <col min="15864" max="15864" width="29.42578125" style="111" customWidth="1"/>
    <col min="15865" max="15865" width="14.5703125" style="111" customWidth="1"/>
    <col min="15866" max="15866" width="12" style="111" customWidth="1"/>
    <col min="15867" max="15867" width="2.140625" style="111" customWidth="1"/>
    <col min="15868" max="15868" width="21" style="111" customWidth="1"/>
    <col min="15869" max="16117" width="9.140625" style="111"/>
    <col min="16118" max="16118" width="5.5703125" style="111" customWidth="1"/>
    <col min="16119" max="16119" width="3.140625" style="111" customWidth="1"/>
    <col min="16120" max="16120" width="29.42578125" style="111" customWidth="1"/>
    <col min="16121" max="16121" width="14.5703125" style="111" customWidth="1"/>
    <col min="16122" max="16122" width="12" style="111" customWidth="1"/>
    <col min="16123" max="16123" width="2.140625" style="111" customWidth="1"/>
    <col min="16124" max="16124" width="21" style="111" customWidth="1"/>
    <col min="16125" max="16384" width="9.140625" style="111"/>
  </cols>
  <sheetData>
    <row r="1" spans="3:41" ht="18">
      <c r="C1" s="43" t="s">
        <v>17</v>
      </c>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row>
    <row r="2" spans="3:41" ht="18.75" thickBot="1">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row>
    <row r="3" spans="3:41" ht="18.75" thickBot="1">
      <c r="C3" s="168"/>
      <c r="D3" s="168"/>
      <c r="E3" s="169" t="s">
        <v>18</v>
      </c>
      <c r="F3" s="186" t="s">
        <v>19</v>
      </c>
      <c r="G3" s="168"/>
      <c r="H3" s="78">
        <f>MATCH(F3,'AE Tables'!$C$10:$E$10,0)+1</f>
        <v>3</v>
      </c>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row>
    <row r="4" spans="3:41" ht="14.45" customHeight="1" thickBot="1">
      <c r="C4" s="206" t="s">
        <v>20</v>
      </c>
      <c r="D4" s="112" t="s">
        <v>21</v>
      </c>
      <c r="E4" s="112" t="s">
        <v>22</v>
      </c>
      <c r="F4" s="185" t="s">
        <v>23</v>
      </c>
      <c r="G4" s="112" t="s">
        <v>24</v>
      </c>
      <c r="H4" s="112" t="s">
        <v>25</v>
      </c>
      <c r="I4" s="208" t="s">
        <v>26</v>
      </c>
      <c r="J4" s="199"/>
      <c r="K4" s="112" t="s">
        <v>27</v>
      </c>
      <c r="L4" s="112" t="s">
        <v>28</v>
      </c>
      <c r="M4" s="112" t="s">
        <v>29</v>
      </c>
      <c r="N4" s="112" t="s">
        <v>30</v>
      </c>
      <c r="O4" s="112" t="s">
        <v>31</v>
      </c>
      <c r="P4" s="112" t="s">
        <v>32</v>
      </c>
      <c r="Q4" s="112" t="s">
        <v>33</v>
      </c>
      <c r="R4" s="112" t="s">
        <v>34</v>
      </c>
      <c r="S4" s="112" t="s">
        <v>35</v>
      </c>
      <c r="T4" s="112" t="s">
        <v>36</v>
      </c>
      <c r="U4" s="113" t="s">
        <v>37</v>
      </c>
      <c r="V4" s="208" t="s">
        <v>38</v>
      </c>
      <c r="W4" s="112" t="s">
        <v>39</v>
      </c>
      <c r="X4" s="179" t="s">
        <v>40</v>
      </c>
      <c r="Y4" s="179" t="s">
        <v>41</v>
      </c>
      <c r="Z4" s="112" t="s">
        <v>42</v>
      </c>
      <c r="AA4" s="112" t="s">
        <v>43</v>
      </c>
      <c r="AB4" s="112" t="s">
        <v>44</v>
      </c>
      <c r="AC4" s="112" t="s">
        <v>45</v>
      </c>
      <c r="AD4" s="112" t="s">
        <v>46</v>
      </c>
      <c r="AE4" s="210"/>
      <c r="AF4" s="114"/>
      <c r="AG4" s="114"/>
      <c r="AH4" s="114"/>
      <c r="AI4" s="114"/>
      <c r="AJ4" s="112" t="s">
        <v>47</v>
      </c>
      <c r="AK4" s="114"/>
      <c r="AL4" s="192" t="s">
        <v>48</v>
      </c>
      <c r="AM4" s="114"/>
      <c r="AN4" s="212" t="s">
        <v>49</v>
      </c>
      <c r="AO4" s="213"/>
    </row>
    <row r="5" spans="3:41" ht="22.5">
      <c r="C5" s="207"/>
      <c r="D5" s="112"/>
      <c r="E5" s="112"/>
      <c r="F5" s="112"/>
      <c r="G5" s="112"/>
      <c r="H5" s="115" t="s">
        <v>50</v>
      </c>
      <c r="I5" s="209"/>
      <c r="J5" s="200"/>
      <c r="K5" s="114"/>
      <c r="L5" s="114"/>
      <c r="M5" s="115" t="s">
        <v>51</v>
      </c>
      <c r="N5" s="114"/>
      <c r="O5" s="115" t="s">
        <v>52</v>
      </c>
      <c r="P5" s="114"/>
      <c r="Q5" s="115" t="s">
        <v>53</v>
      </c>
      <c r="R5" s="114"/>
      <c r="S5" s="115" t="s">
        <v>54</v>
      </c>
      <c r="T5" s="114"/>
      <c r="U5" s="115" t="s">
        <v>55</v>
      </c>
      <c r="V5" s="209"/>
      <c r="W5" s="175"/>
      <c r="X5" s="216" t="s">
        <v>56</v>
      </c>
      <c r="Y5" s="217"/>
      <c r="Z5" s="177"/>
      <c r="AA5" s="174"/>
      <c r="AB5" s="174"/>
      <c r="AC5" s="174"/>
      <c r="AD5" s="112" t="s">
        <v>57</v>
      </c>
      <c r="AE5" s="211"/>
      <c r="AF5" s="112" t="s">
        <v>58</v>
      </c>
      <c r="AG5" s="112" t="s">
        <v>59</v>
      </c>
      <c r="AH5" s="112" t="s">
        <v>60</v>
      </c>
      <c r="AI5" s="116" t="s">
        <v>61</v>
      </c>
      <c r="AJ5" s="114"/>
      <c r="AK5" s="193" t="s">
        <v>62</v>
      </c>
      <c r="AL5" s="112" t="s">
        <v>63</v>
      </c>
      <c r="AM5" s="198" t="s">
        <v>64</v>
      </c>
      <c r="AN5" s="214"/>
      <c r="AO5" s="215"/>
    </row>
    <row r="6" spans="3:41" s="125" customFormat="1" ht="79.5" thickBot="1">
      <c r="C6" s="117" t="s">
        <v>65</v>
      </c>
      <c r="D6" s="118" t="s">
        <v>66</v>
      </c>
      <c r="E6" s="118" t="s">
        <v>67</v>
      </c>
      <c r="F6" s="119" t="s">
        <v>68</v>
      </c>
      <c r="G6" s="119" t="s">
        <v>69</v>
      </c>
      <c r="H6" s="120" t="s">
        <v>70</v>
      </c>
      <c r="I6" s="199" t="s">
        <v>71</v>
      </c>
      <c r="J6" s="121" t="s">
        <v>72</v>
      </c>
      <c r="K6" s="121" t="s">
        <v>73</v>
      </c>
      <c r="L6" s="119" t="s">
        <v>74</v>
      </c>
      <c r="M6" s="122" t="s">
        <v>75</v>
      </c>
      <c r="N6" s="119" t="s">
        <v>76</v>
      </c>
      <c r="O6" s="122" t="s">
        <v>77</v>
      </c>
      <c r="P6" s="119" t="s">
        <v>78</v>
      </c>
      <c r="Q6" s="123" t="s">
        <v>79</v>
      </c>
      <c r="R6" s="119" t="s">
        <v>80</v>
      </c>
      <c r="S6" s="120" t="s">
        <v>81</v>
      </c>
      <c r="T6" s="119" t="s">
        <v>82</v>
      </c>
      <c r="U6" s="120" t="s">
        <v>83</v>
      </c>
      <c r="V6" s="199" t="s">
        <v>84</v>
      </c>
      <c r="W6" s="176" t="s">
        <v>85</v>
      </c>
      <c r="X6" s="181" t="s">
        <v>86</v>
      </c>
      <c r="Y6" s="182" t="s">
        <v>87</v>
      </c>
      <c r="Z6" s="178" t="s">
        <v>88</v>
      </c>
      <c r="AA6" s="172" t="s">
        <v>89</v>
      </c>
      <c r="AB6" s="120" t="s">
        <v>90</v>
      </c>
      <c r="AC6" s="120" t="s">
        <v>91</v>
      </c>
      <c r="AD6" s="120" t="s">
        <v>92</v>
      </c>
      <c r="AE6" s="199" t="s">
        <v>93</v>
      </c>
      <c r="AF6" s="120" t="s">
        <v>94</v>
      </c>
      <c r="AG6" s="120" t="s">
        <v>95</v>
      </c>
      <c r="AH6" s="120" t="s">
        <v>96</v>
      </c>
      <c r="AI6" s="122" t="s">
        <v>97</v>
      </c>
      <c r="AJ6" s="119" t="s">
        <v>98</v>
      </c>
      <c r="AK6" s="194" t="s">
        <v>99</v>
      </c>
      <c r="AL6" s="115" t="s">
        <v>100</v>
      </c>
      <c r="AM6" s="115" t="s">
        <v>101</v>
      </c>
      <c r="AN6" s="196" t="s">
        <v>102</v>
      </c>
      <c r="AO6" s="124" t="s">
        <v>103</v>
      </c>
    </row>
    <row r="7" spans="3:41" s="137" customFormat="1" ht="23.25">
      <c r="C7" s="126" t="s">
        <v>104</v>
      </c>
      <c r="D7" s="127" t="s">
        <v>105</v>
      </c>
      <c r="E7" s="128" t="s">
        <v>106</v>
      </c>
      <c r="F7" s="129">
        <v>44338</v>
      </c>
      <c r="G7" s="129">
        <v>44576</v>
      </c>
      <c r="H7" s="130" t="s">
        <v>107</v>
      </c>
      <c r="I7" s="131"/>
      <c r="J7" s="132">
        <v>20210522</v>
      </c>
      <c r="K7" s="133">
        <v>1</v>
      </c>
      <c r="L7" s="187">
        <v>0.15</v>
      </c>
      <c r="M7" s="130" t="s">
        <v>107</v>
      </c>
      <c r="N7" s="187">
        <v>0.05</v>
      </c>
      <c r="O7" s="130" t="s">
        <v>107</v>
      </c>
      <c r="P7" s="187">
        <v>0.15</v>
      </c>
      <c r="Q7" s="130" t="s">
        <v>107</v>
      </c>
      <c r="R7" s="134">
        <v>100</v>
      </c>
      <c r="S7" s="130" t="s">
        <v>107</v>
      </c>
      <c r="T7" s="135">
        <v>1000</v>
      </c>
      <c r="U7" s="130" t="s">
        <v>107</v>
      </c>
      <c r="V7" s="131"/>
      <c r="W7" s="136"/>
      <c r="X7" s="180"/>
      <c r="Y7" s="180"/>
      <c r="Z7" s="130" t="s">
        <v>107</v>
      </c>
      <c r="AA7" s="130" t="s">
        <v>107</v>
      </c>
      <c r="AB7" s="130" t="s">
        <v>107</v>
      </c>
      <c r="AC7" s="130" t="s">
        <v>107</v>
      </c>
      <c r="AD7" s="130" t="s">
        <v>107</v>
      </c>
      <c r="AE7" s="131"/>
      <c r="AF7" s="130" t="s">
        <v>107</v>
      </c>
      <c r="AG7" s="130" t="s">
        <v>107</v>
      </c>
      <c r="AH7" s="130" t="s">
        <v>107</v>
      </c>
      <c r="AI7" s="130" t="s">
        <v>107</v>
      </c>
      <c r="AJ7" s="173">
        <v>0.3</v>
      </c>
      <c r="AK7" s="183" t="s">
        <v>107</v>
      </c>
      <c r="AL7" s="130" t="s">
        <v>107</v>
      </c>
      <c r="AM7" s="130" t="s">
        <v>107</v>
      </c>
      <c r="AN7" s="197" t="e">
        <f>SUM(AK8:AK200)</f>
        <v>#VALUE!</v>
      </c>
      <c r="AO7" s="184" t="e">
        <f>SUM(AG8:AG200)</f>
        <v>#VALUE!</v>
      </c>
    </row>
    <row r="8" spans="3:41" ht="15">
      <c r="C8"/>
      <c r="D8"/>
      <c r="E8" s="138">
        <f>D8</f>
        <v>0</v>
      </c>
      <c r="F8" s="139">
        <f>$F$7</f>
        <v>44338</v>
      </c>
      <c r="G8" s="139">
        <f>$G$7</f>
        <v>44576</v>
      </c>
      <c r="H8" s="140">
        <f>IF((G8-F8)&gt;0,G8-F8,"")</f>
        <v>238</v>
      </c>
      <c r="I8" s="141"/>
      <c r="J8"/>
      <c r="K8" s="142">
        <f>J8*$K$7</f>
        <v>0</v>
      </c>
      <c r="L8" s="143">
        <f>$L$7</f>
        <v>0.15</v>
      </c>
      <c r="M8" s="144" t="str">
        <f>IF((K8*L8)&gt;0,K8*L8,"")</f>
        <v/>
      </c>
      <c r="N8" s="143">
        <v>0.05</v>
      </c>
      <c r="O8" s="144" t="str">
        <f>IF(K8&gt;0,(K8-M8)*N8,"")</f>
        <v/>
      </c>
      <c r="P8" s="143">
        <f>$P$7</f>
        <v>0.15</v>
      </c>
      <c r="Q8" s="145" t="str">
        <f>IF(K8&gt;0,(K8-M8)*P8,"")</f>
        <v/>
      </c>
      <c r="R8" s="146">
        <f t="shared" ref="R8:R71" si="0">$R$7</f>
        <v>100</v>
      </c>
      <c r="S8" s="147" t="str">
        <f>IF(K8&gt;0,K8-M8-O8+R8,"")</f>
        <v/>
      </c>
      <c r="T8" s="160">
        <f t="shared" ref="T8:T71" si="1">$T$7</f>
        <v>1000</v>
      </c>
      <c r="U8" s="147" t="str">
        <f>IF(K8&gt;0,(IF(T8&gt;Q8,S8-T8,S8-Q8)),"")</f>
        <v/>
      </c>
      <c r="V8" s="148" t="s">
        <v>108</v>
      </c>
      <c r="W8" s="149"/>
      <c r="X8" s="149"/>
      <c r="Y8" s="149"/>
      <c r="Z8" s="145" t="str">
        <f>IF(X8&gt;0,(X8+Y8)/2," ")</f>
        <v xml:space="preserve"> </v>
      </c>
      <c r="AA8" s="170" t="str">
        <f>IF(W8&gt;0,VLOOKUP(V8,'AE Tables'!$B$14:$E$23,$H$3,FALSE)," ")</f>
        <v xml:space="preserve"> </v>
      </c>
      <c r="AB8" s="147" t="str">
        <f>IF(W8&gt;0,AA8*W8," ")</f>
        <v xml:space="preserve"> </v>
      </c>
      <c r="AC8" s="171">
        <f>IF(U8&gt;0,VLOOKUP($AC$6,'AE Tables'!$B$24:$E$24,$H$3,FALSE)," ")</f>
        <v>8</v>
      </c>
      <c r="AD8" s="147" t="str">
        <f>IF(W8&gt;0,AC8*AB8*H8/D8,"")</f>
        <v/>
      </c>
      <c r="AE8" s="150"/>
      <c r="AF8" s="145" t="str">
        <f>IF(W8&gt;0,(U8*E8)/(AC8*AB8),"")</f>
        <v/>
      </c>
      <c r="AG8" s="147" t="e">
        <f>IF(U8&gt;0,(U8*D8)/(AC8*H8),"")</f>
        <v>#VALUE!</v>
      </c>
      <c r="AH8" s="145" t="str">
        <f t="shared" ref="AH8:AH9" si="2">IF(W8&gt;0,AD8/S8*100,"")</f>
        <v/>
      </c>
      <c r="AI8" s="147" t="str">
        <f t="shared" ref="AI8:AI9" si="3">IF(W8&gt;0,S8-AD8,"")</f>
        <v/>
      </c>
      <c r="AJ8" s="151">
        <f>$AJ$7</f>
        <v>0.3</v>
      </c>
      <c r="AK8" s="195" t="e">
        <f>IF(U8&gt;0,S8*AJ8*E8/(AC8*H8),0)</f>
        <v>#VALUE!</v>
      </c>
      <c r="AL8" s="145" t="e">
        <f>IF(AK8&gt;0,U8*AJ8/AC8,0)</f>
        <v>#VALUE!</v>
      </c>
      <c r="AM8" s="145" t="e">
        <f>IF(AL8&gt;0,AL8*E8,0)</f>
        <v>#VALUE!</v>
      </c>
    </row>
    <row r="9" spans="3:41" ht="15">
      <c r="C9"/>
      <c r="D9"/>
      <c r="E9" s="138">
        <f t="shared" ref="E9:E72" si="4">D9</f>
        <v>0</v>
      </c>
      <c r="F9" s="152">
        <f t="shared" ref="F9:F72" si="5">$F$7</f>
        <v>44338</v>
      </c>
      <c r="G9" s="152">
        <f t="shared" ref="G9:G72" si="6">$G$7</f>
        <v>44576</v>
      </c>
      <c r="H9" s="153">
        <f t="shared" ref="H9:H72" si="7">IF((G9-F9)&gt;0,G9-F9,"")</f>
        <v>238</v>
      </c>
      <c r="I9" s="154"/>
      <c r="J9"/>
      <c r="K9" s="142">
        <f t="shared" ref="K9:K72" si="8">J9*$K$7</f>
        <v>0</v>
      </c>
      <c r="L9" s="155">
        <f t="shared" ref="L9:L72" si="9">$L$7</f>
        <v>0.15</v>
      </c>
      <c r="M9" s="156" t="str">
        <f t="shared" ref="M9:M72" si="10">IF((K9*L9)&gt;0,K9*L9,"")</f>
        <v/>
      </c>
      <c r="N9" s="155">
        <f t="shared" ref="N9:N72" si="11">$N$7</f>
        <v>0.05</v>
      </c>
      <c r="O9" s="156" t="str">
        <f t="shared" ref="O9:O72" si="12">IF(K9&gt;0,(K9-M9)*N9,"")</f>
        <v/>
      </c>
      <c r="P9" s="155">
        <f t="shared" ref="P9:P72" si="13">$P$7</f>
        <v>0.15</v>
      </c>
      <c r="Q9" s="157" t="str">
        <f t="shared" ref="Q9:Q38" si="14">IF(K9&gt;0,(K9-M9)*P9,"")</f>
        <v/>
      </c>
      <c r="R9" s="158">
        <f t="shared" si="0"/>
        <v>100</v>
      </c>
      <c r="S9" s="159" t="str">
        <f t="shared" ref="S9:S38" si="15">IF(K9&gt;0,K9-M9-O9+R9,"")</f>
        <v/>
      </c>
      <c r="T9" s="160">
        <f t="shared" si="1"/>
        <v>1000</v>
      </c>
      <c r="U9" s="159" t="str">
        <f t="shared" ref="U9:U38" si="16">IF(K9&gt;0,(IF(T9&gt;Q9,S9-T9,S9-Q9)),"")</f>
        <v/>
      </c>
      <c r="V9" s="148" t="s">
        <v>108</v>
      </c>
      <c r="W9" s="161"/>
      <c r="X9" s="161"/>
      <c r="Y9" s="161"/>
      <c r="Z9" s="157" t="str">
        <f t="shared" ref="Z9" si="17">IF(X9&gt;0,(X9+Y9)/2," ")</f>
        <v xml:space="preserve"> </v>
      </c>
      <c r="AA9" s="170" t="str">
        <f>IF(W9&gt;0,VLOOKUP(V9,'AE Tables'!$B$14:$E$23,$H$3,FALSE)," ")</f>
        <v xml:space="preserve"> </v>
      </c>
      <c r="AB9" s="147" t="str">
        <f t="shared" ref="AB9:AB12" si="18">IF(W9&gt;0,AA9*W9," ")</f>
        <v xml:space="preserve"> </v>
      </c>
      <c r="AC9" s="171">
        <f>IF(U9&gt;0,VLOOKUP($AC$6,'AE Tables'!$B$24:$E$24,$H$3,FALSE)," ")</f>
        <v>8</v>
      </c>
      <c r="AD9" s="159" t="str">
        <f>IF(W9&gt;0,AC9*AB9*H9/D9,"")</f>
        <v/>
      </c>
      <c r="AE9" s="162"/>
      <c r="AF9" s="157" t="str">
        <f>IF(W9&gt;0,(U9*E9)/(AC9*AB9),"")</f>
        <v/>
      </c>
      <c r="AG9" s="159" t="e">
        <f>IF(U9&gt;0,(U9*D9)/(AC9*H9),"")</f>
        <v>#VALUE!</v>
      </c>
      <c r="AH9" s="157" t="str">
        <f t="shared" si="2"/>
        <v/>
      </c>
      <c r="AI9" s="159" t="str">
        <f t="shared" si="3"/>
        <v/>
      </c>
      <c r="AJ9" s="163">
        <f t="shared" ref="AJ9:AJ72" si="19">$AJ$7</f>
        <v>0.3</v>
      </c>
      <c r="AK9" s="195" t="e">
        <f t="shared" ref="AK9:AK38" si="20">IF(U9&gt;0,S9*AJ9*E9/(AC9*H9),0)</f>
        <v>#VALUE!</v>
      </c>
      <c r="AL9" s="157" t="e">
        <f>IF(AK9&gt;0,U9*AJ9/AC9,0)</f>
        <v>#VALUE!</v>
      </c>
      <c r="AM9" s="157" t="e">
        <f>IF(AL9&gt;0,AL9*E9,0)</f>
        <v>#VALUE!</v>
      </c>
    </row>
    <row r="10" spans="3:41" ht="15">
      <c r="C10"/>
      <c r="D10"/>
      <c r="E10" s="138">
        <f t="shared" si="4"/>
        <v>0</v>
      </c>
      <c r="F10" s="152">
        <f t="shared" si="5"/>
        <v>44338</v>
      </c>
      <c r="G10" s="152">
        <f t="shared" si="6"/>
        <v>44576</v>
      </c>
      <c r="H10" s="164">
        <f t="shared" si="7"/>
        <v>238</v>
      </c>
      <c r="I10" s="154"/>
      <c r="J10"/>
      <c r="K10" s="142">
        <f t="shared" si="8"/>
        <v>0</v>
      </c>
      <c r="L10" s="155">
        <f t="shared" si="9"/>
        <v>0.15</v>
      </c>
      <c r="M10" s="156" t="str">
        <f t="shared" si="10"/>
        <v/>
      </c>
      <c r="N10" s="155">
        <f t="shared" si="11"/>
        <v>0.05</v>
      </c>
      <c r="O10" s="156" t="str">
        <f t="shared" si="12"/>
        <v/>
      </c>
      <c r="P10" s="155">
        <f t="shared" si="13"/>
        <v>0.15</v>
      </c>
      <c r="Q10" s="157" t="str">
        <f t="shared" si="14"/>
        <v/>
      </c>
      <c r="R10" s="158">
        <f t="shared" si="0"/>
        <v>100</v>
      </c>
      <c r="S10" s="159" t="str">
        <f t="shared" si="15"/>
        <v/>
      </c>
      <c r="T10" s="160">
        <f t="shared" si="1"/>
        <v>1000</v>
      </c>
      <c r="U10" s="159" t="str">
        <f t="shared" si="16"/>
        <v/>
      </c>
      <c r="V10" s="148" t="s">
        <v>108</v>
      </c>
      <c r="W10" s="149"/>
      <c r="X10" s="149"/>
      <c r="Y10" s="149"/>
      <c r="Z10" s="145" t="str">
        <f>IF(X10&gt;0,(X10+Y10)/2," ")</f>
        <v xml:space="preserve"> </v>
      </c>
      <c r="AA10" s="170" t="str">
        <f>IF(W10&gt;0,VLOOKUP(V10,'AE Tables'!$B$14:$E$23,$H$3,FALSE)," ")</f>
        <v xml:space="preserve"> </v>
      </c>
      <c r="AB10" s="147" t="str">
        <f t="shared" si="18"/>
        <v xml:space="preserve"> </v>
      </c>
      <c r="AC10" s="171">
        <f>IF(U10&gt;0,VLOOKUP($AC$6,'AE Tables'!$B$24:$E$24,$H$3,FALSE)," ")</f>
        <v>8</v>
      </c>
      <c r="AD10" s="159" t="str">
        <f>IF(W10&gt;0,AC10*AB10*H10/D10,"")</f>
        <v/>
      </c>
      <c r="AE10" s="162"/>
      <c r="AF10" s="157" t="str">
        <f>IF(W10&gt;0,(U10*E10)/(AC10*AB10),"")</f>
        <v/>
      </c>
      <c r="AG10" s="159" t="e">
        <f>IF(U10&gt;0,(U10*D10)/(AC10*H10),"")</f>
        <v>#VALUE!</v>
      </c>
      <c r="AH10" s="157" t="str">
        <f>IF(W10&gt;0,AD10/S10*100,"")</f>
        <v/>
      </c>
      <c r="AI10" s="159" t="str">
        <f>IF(W10&gt;0,S10-AD10,"")</f>
        <v/>
      </c>
      <c r="AJ10" s="163">
        <f t="shared" si="19"/>
        <v>0.3</v>
      </c>
      <c r="AK10" s="195" t="e">
        <f t="shared" si="20"/>
        <v>#VALUE!</v>
      </c>
      <c r="AL10" s="157" t="e">
        <f t="shared" ref="AL10:AL38" si="21">IF(AK10&gt;0,U10*AJ10/AC10,0)</f>
        <v>#VALUE!</v>
      </c>
      <c r="AM10" s="157" t="e">
        <f t="shared" ref="AM10:AM38" si="22">IF(AL10&gt;0,AL10*E10,0)</f>
        <v>#VALUE!</v>
      </c>
    </row>
    <row r="11" spans="3:41" ht="15">
      <c r="C11"/>
      <c r="D11"/>
      <c r="E11" s="138">
        <f t="shared" si="4"/>
        <v>0</v>
      </c>
      <c r="F11" s="152">
        <f t="shared" si="5"/>
        <v>44338</v>
      </c>
      <c r="G11" s="152">
        <f t="shared" si="6"/>
        <v>44576</v>
      </c>
      <c r="H11" s="164">
        <f t="shared" si="7"/>
        <v>238</v>
      </c>
      <c r="I11" s="154"/>
      <c r="J11"/>
      <c r="K11" s="142">
        <f t="shared" si="8"/>
        <v>0</v>
      </c>
      <c r="L11" s="155">
        <f t="shared" si="9"/>
        <v>0.15</v>
      </c>
      <c r="M11" s="156" t="str">
        <f t="shared" si="10"/>
        <v/>
      </c>
      <c r="N11" s="155">
        <f t="shared" si="11"/>
        <v>0.05</v>
      </c>
      <c r="O11" s="156" t="str">
        <f t="shared" si="12"/>
        <v/>
      </c>
      <c r="P11" s="155">
        <f t="shared" si="13"/>
        <v>0.15</v>
      </c>
      <c r="Q11" s="157" t="str">
        <f t="shared" si="14"/>
        <v/>
      </c>
      <c r="R11" s="158">
        <f t="shared" si="0"/>
        <v>100</v>
      </c>
      <c r="S11" s="159" t="str">
        <f t="shared" si="15"/>
        <v/>
      </c>
      <c r="T11" s="160">
        <f t="shared" si="1"/>
        <v>1000</v>
      </c>
      <c r="U11" s="159" t="str">
        <f t="shared" si="16"/>
        <v/>
      </c>
      <c r="V11" s="148" t="s">
        <v>108</v>
      </c>
      <c r="W11" s="161"/>
      <c r="X11" s="161"/>
      <c r="Y11" s="161"/>
      <c r="Z11" s="157" t="str">
        <f t="shared" ref="Z11:Z14" si="23">IF(X11&gt;0,(X11+Y11)/2," ")</f>
        <v xml:space="preserve"> </v>
      </c>
      <c r="AA11" s="170" t="str">
        <f>IF(W11&gt;0,VLOOKUP(V11,'AE Tables'!$B$14:$E$23,$H$3,FALSE)," ")</f>
        <v xml:space="preserve"> </v>
      </c>
      <c r="AB11" s="147" t="str">
        <f t="shared" si="18"/>
        <v xml:space="preserve"> </v>
      </c>
      <c r="AC11" s="171">
        <f>IF(U11&gt;0,VLOOKUP($AC$6,'AE Tables'!$B$24:$E$24,$H$3,FALSE)," ")</f>
        <v>8</v>
      </c>
      <c r="AD11" s="159" t="str">
        <f t="shared" ref="AD11:AD38" si="24">IF(W11&gt;0,AC11*AB11*H11/D11,"")</f>
        <v/>
      </c>
      <c r="AE11" s="162"/>
      <c r="AF11" s="157" t="str">
        <f t="shared" ref="AF11:AF38" si="25">IF(W11&gt;0,(U11*E11)/(AC11*AB11),"")</f>
        <v/>
      </c>
      <c r="AG11" s="159" t="e">
        <f t="shared" ref="AG11:AG38" si="26">IF(U11&gt;0,(U11*D11)/(AC11*H11),"")</f>
        <v>#VALUE!</v>
      </c>
      <c r="AH11" s="157" t="str">
        <f t="shared" ref="AH11:AH38" si="27">IF(W11&gt;0,AD11/S11*100,"")</f>
        <v/>
      </c>
      <c r="AI11" s="159" t="str">
        <f t="shared" ref="AI11:AI38" si="28">IF(W11&gt;0,S11-AD11,"")</f>
        <v/>
      </c>
      <c r="AJ11" s="163">
        <f t="shared" si="19"/>
        <v>0.3</v>
      </c>
      <c r="AK11" s="195" t="e">
        <f t="shared" si="20"/>
        <v>#VALUE!</v>
      </c>
      <c r="AL11" s="157" t="e">
        <f t="shared" si="21"/>
        <v>#VALUE!</v>
      </c>
      <c r="AM11" s="157" t="e">
        <f t="shared" si="22"/>
        <v>#VALUE!</v>
      </c>
    </row>
    <row r="12" spans="3:41" ht="15">
      <c r="C12"/>
      <c r="D12"/>
      <c r="E12" s="138">
        <f t="shared" si="4"/>
        <v>0</v>
      </c>
      <c r="F12" s="152">
        <f t="shared" si="5"/>
        <v>44338</v>
      </c>
      <c r="G12" s="152">
        <f t="shared" si="6"/>
        <v>44576</v>
      </c>
      <c r="H12" s="164">
        <f t="shared" si="7"/>
        <v>238</v>
      </c>
      <c r="I12" s="154"/>
      <c r="J12"/>
      <c r="K12" s="142">
        <f t="shared" si="8"/>
        <v>0</v>
      </c>
      <c r="L12" s="155">
        <f t="shared" si="9"/>
        <v>0.15</v>
      </c>
      <c r="M12" s="156" t="str">
        <f t="shared" si="10"/>
        <v/>
      </c>
      <c r="N12" s="155">
        <f t="shared" si="11"/>
        <v>0.05</v>
      </c>
      <c r="O12" s="156" t="str">
        <f t="shared" si="12"/>
        <v/>
      </c>
      <c r="P12" s="155">
        <f t="shared" si="13"/>
        <v>0.15</v>
      </c>
      <c r="Q12" s="157" t="str">
        <f t="shared" si="14"/>
        <v/>
      </c>
      <c r="R12" s="158">
        <f t="shared" si="0"/>
        <v>100</v>
      </c>
      <c r="S12" s="159" t="str">
        <f t="shared" si="15"/>
        <v/>
      </c>
      <c r="T12" s="160">
        <f t="shared" si="1"/>
        <v>1000</v>
      </c>
      <c r="U12" s="159" t="str">
        <f t="shared" si="16"/>
        <v/>
      </c>
      <c r="V12" s="148" t="s">
        <v>108</v>
      </c>
      <c r="W12" s="149"/>
      <c r="X12" s="149"/>
      <c r="Y12" s="149"/>
      <c r="Z12" s="145" t="str">
        <f t="shared" si="23"/>
        <v xml:space="preserve"> </v>
      </c>
      <c r="AA12" s="170" t="str">
        <f>IF(W12&gt;0,VLOOKUP(V12,'AE Tables'!$B$14:$E$23,$H$3,FALSE)," ")</f>
        <v xml:space="preserve"> </v>
      </c>
      <c r="AB12" s="147" t="str">
        <f t="shared" si="18"/>
        <v xml:space="preserve"> </v>
      </c>
      <c r="AC12" s="171">
        <f>IF(U12&gt;0,VLOOKUP($AC$6,'AE Tables'!$B$24:$E$24,$H$3,FALSE)," ")</f>
        <v>8</v>
      </c>
      <c r="AD12" s="159" t="str">
        <f t="shared" si="24"/>
        <v/>
      </c>
      <c r="AE12" s="162"/>
      <c r="AF12" s="157" t="str">
        <f t="shared" si="25"/>
        <v/>
      </c>
      <c r="AG12" s="159" t="e">
        <f t="shared" si="26"/>
        <v>#VALUE!</v>
      </c>
      <c r="AH12" s="157" t="str">
        <f t="shared" si="27"/>
        <v/>
      </c>
      <c r="AI12" s="159" t="str">
        <f t="shared" si="28"/>
        <v/>
      </c>
      <c r="AJ12" s="163">
        <f t="shared" si="19"/>
        <v>0.3</v>
      </c>
      <c r="AK12" s="195" t="e">
        <f t="shared" si="20"/>
        <v>#VALUE!</v>
      </c>
      <c r="AL12" s="157" t="e">
        <f t="shared" si="21"/>
        <v>#VALUE!</v>
      </c>
      <c r="AM12" s="157" t="e">
        <f t="shared" si="22"/>
        <v>#VALUE!</v>
      </c>
    </row>
    <row r="13" spans="3:41" ht="15">
      <c r="C13"/>
      <c r="D13"/>
      <c r="E13" s="138">
        <f t="shared" si="4"/>
        <v>0</v>
      </c>
      <c r="F13" s="152">
        <f t="shared" si="5"/>
        <v>44338</v>
      </c>
      <c r="G13" s="152">
        <f t="shared" si="6"/>
        <v>44576</v>
      </c>
      <c r="H13" s="164">
        <f t="shared" si="7"/>
        <v>238</v>
      </c>
      <c r="I13" s="154"/>
      <c r="J13"/>
      <c r="K13" s="142">
        <f t="shared" si="8"/>
        <v>0</v>
      </c>
      <c r="L13" s="155">
        <f t="shared" si="9"/>
        <v>0.15</v>
      </c>
      <c r="M13" s="156" t="str">
        <f t="shared" si="10"/>
        <v/>
      </c>
      <c r="N13" s="155">
        <f t="shared" si="11"/>
        <v>0.05</v>
      </c>
      <c r="O13" s="156" t="str">
        <f t="shared" si="12"/>
        <v/>
      </c>
      <c r="P13" s="155">
        <f t="shared" si="13"/>
        <v>0.15</v>
      </c>
      <c r="Q13" s="157" t="str">
        <f t="shared" si="14"/>
        <v/>
      </c>
      <c r="R13" s="158">
        <f t="shared" si="0"/>
        <v>100</v>
      </c>
      <c r="S13" s="159" t="str">
        <f t="shared" si="15"/>
        <v/>
      </c>
      <c r="T13" s="160">
        <f t="shared" si="1"/>
        <v>1000</v>
      </c>
      <c r="U13" s="159" t="str">
        <f t="shared" si="16"/>
        <v/>
      </c>
      <c r="V13" s="148" t="s">
        <v>108</v>
      </c>
      <c r="W13" s="161"/>
      <c r="X13" s="161"/>
      <c r="Y13" s="161"/>
      <c r="Z13" s="157" t="str">
        <f t="shared" si="23"/>
        <v xml:space="preserve"> </v>
      </c>
      <c r="AA13" s="170" t="str">
        <f>IF(W13&gt;0,VLOOKUP(V13,'AE Tables'!$B$14:$E$23,$H$3,FALSE)," ")</f>
        <v xml:space="preserve"> </v>
      </c>
      <c r="AB13" s="147" t="str">
        <f t="shared" ref="AB13:AB76" si="29">IF(W13&gt;0,AA13*W13," ")</f>
        <v xml:space="preserve"> </v>
      </c>
      <c r="AC13" s="171">
        <f>IF(U13&gt;0,VLOOKUP($AC$6,'AE Tables'!$B$24:$E$24,$H$3,FALSE)," ")</f>
        <v>8</v>
      </c>
      <c r="AD13" s="159" t="str">
        <f t="shared" si="24"/>
        <v/>
      </c>
      <c r="AE13" s="162"/>
      <c r="AF13" s="157" t="str">
        <f t="shared" si="25"/>
        <v/>
      </c>
      <c r="AG13" s="159" t="e">
        <f t="shared" si="26"/>
        <v>#VALUE!</v>
      </c>
      <c r="AH13" s="157" t="str">
        <f t="shared" si="27"/>
        <v/>
      </c>
      <c r="AI13" s="159" t="str">
        <f t="shared" si="28"/>
        <v/>
      </c>
      <c r="AJ13" s="163">
        <f t="shared" si="19"/>
        <v>0.3</v>
      </c>
      <c r="AK13" s="195" t="e">
        <f t="shared" si="20"/>
        <v>#VALUE!</v>
      </c>
      <c r="AL13" s="157" t="e">
        <f t="shared" si="21"/>
        <v>#VALUE!</v>
      </c>
      <c r="AM13" s="157" t="e">
        <f t="shared" si="22"/>
        <v>#VALUE!</v>
      </c>
    </row>
    <row r="14" spans="3:41" ht="15">
      <c r="C14"/>
      <c r="D14"/>
      <c r="E14" s="138">
        <f t="shared" si="4"/>
        <v>0</v>
      </c>
      <c r="F14" s="152">
        <f t="shared" si="5"/>
        <v>44338</v>
      </c>
      <c r="G14" s="152">
        <f t="shared" si="6"/>
        <v>44576</v>
      </c>
      <c r="H14" s="164">
        <f t="shared" si="7"/>
        <v>238</v>
      </c>
      <c r="I14" s="154"/>
      <c r="J14"/>
      <c r="K14" s="142">
        <f t="shared" si="8"/>
        <v>0</v>
      </c>
      <c r="L14" s="155">
        <f t="shared" si="9"/>
        <v>0.15</v>
      </c>
      <c r="M14" s="156" t="str">
        <f t="shared" si="10"/>
        <v/>
      </c>
      <c r="N14" s="155">
        <f t="shared" si="11"/>
        <v>0.05</v>
      </c>
      <c r="O14" s="156" t="str">
        <f t="shared" si="12"/>
        <v/>
      </c>
      <c r="P14" s="155">
        <f t="shared" si="13"/>
        <v>0.15</v>
      </c>
      <c r="Q14" s="157" t="str">
        <f t="shared" si="14"/>
        <v/>
      </c>
      <c r="R14" s="158">
        <f t="shared" si="0"/>
        <v>100</v>
      </c>
      <c r="S14" s="159" t="str">
        <f t="shared" si="15"/>
        <v/>
      </c>
      <c r="T14" s="160">
        <f t="shared" si="1"/>
        <v>1000</v>
      </c>
      <c r="U14" s="159" t="str">
        <f t="shared" si="16"/>
        <v/>
      </c>
      <c r="V14" s="148" t="s">
        <v>108</v>
      </c>
      <c r="W14" s="149"/>
      <c r="X14" s="149"/>
      <c r="Y14" s="149"/>
      <c r="Z14" s="145" t="str">
        <f t="shared" si="23"/>
        <v xml:space="preserve"> </v>
      </c>
      <c r="AA14" s="170" t="str">
        <f>IF(W14&gt;0,VLOOKUP(V14,'AE Tables'!$B$14:$E$23,$H$3,FALSE)," ")</f>
        <v xml:space="preserve"> </v>
      </c>
      <c r="AB14" s="147" t="str">
        <f t="shared" si="29"/>
        <v xml:space="preserve"> </v>
      </c>
      <c r="AC14" s="171">
        <f>IF(U14&gt;0,VLOOKUP($AC$6,'AE Tables'!$B$24:$E$24,$H$3,FALSE)," ")</f>
        <v>8</v>
      </c>
      <c r="AD14" s="159" t="str">
        <f t="shared" si="24"/>
        <v/>
      </c>
      <c r="AE14" s="162"/>
      <c r="AF14" s="157" t="str">
        <f t="shared" si="25"/>
        <v/>
      </c>
      <c r="AG14" s="159" t="e">
        <f t="shared" si="26"/>
        <v>#VALUE!</v>
      </c>
      <c r="AH14" s="157" t="str">
        <f t="shared" si="27"/>
        <v/>
      </c>
      <c r="AI14" s="159" t="str">
        <f t="shared" si="28"/>
        <v/>
      </c>
      <c r="AJ14" s="163">
        <f t="shared" si="19"/>
        <v>0.3</v>
      </c>
      <c r="AK14" s="195" t="e">
        <f t="shared" si="20"/>
        <v>#VALUE!</v>
      </c>
      <c r="AL14" s="157" t="e">
        <f t="shared" si="21"/>
        <v>#VALUE!</v>
      </c>
      <c r="AM14" s="157" t="e">
        <f t="shared" si="22"/>
        <v>#VALUE!</v>
      </c>
    </row>
    <row r="15" spans="3:41" ht="15">
      <c r="C15"/>
      <c r="D15"/>
      <c r="E15" s="138">
        <f t="shared" si="4"/>
        <v>0</v>
      </c>
      <c r="F15" s="152">
        <f t="shared" si="5"/>
        <v>44338</v>
      </c>
      <c r="G15" s="152">
        <f t="shared" si="6"/>
        <v>44576</v>
      </c>
      <c r="H15" s="164">
        <f t="shared" si="7"/>
        <v>238</v>
      </c>
      <c r="I15" s="154"/>
      <c r="J15"/>
      <c r="K15" s="142">
        <f t="shared" si="8"/>
        <v>0</v>
      </c>
      <c r="L15" s="155">
        <f t="shared" si="9"/>
        <v>0.15</v>
      </c>
      <c r="M15" s="156" t="str">
        <f t="shared" si="10"/>
        <v/>
      </c>
      <c r="N15" s="155">
        <f t="shared" si="11"/>
        <v>0.05</v>
      </c>
      <c r="O15" s="156" t="str">
        <f t="shared" si="12"/>
        <v/>
      </c>
      <c r="P15" s="155">
        <f t="shared" si="13"/>
        <v>0.15</v>
      </c>
      <c r="Q15" s="157" t="str">
        <f t="shared" si="14"/>
        <v/>
      </c>
      <c r="R15" s="158">
        <f t="shared" si="0"/>
        <v>100</v>
      </c>
      <c r="S15" s="159" t="str">
        <f t="shared" si="15"/>
        <v/>
      </c>
      <c r="T15" s="160">
        <f t="shared" si="1"/>
        <v>1000</v>
      </c>
      <c r="U15" s="159" t="str">
        <f t="shared" si="16"/>
        <v/>
      </c>
      <c r="V15" s="148" t="s">
        <v>108</v>
      </c>
      <c r="W15" s="161"/>
      <c r="X15" s="161"/>
      <c r="Y15" s="161"/>
      <c r="Z15" s="157" t="str">
        <f t="shared" ref="Z15:Z78" si="30">IF(X15&gt;0,(X15+Y15)/2," ")</f>
        <v xml:space="preserve"> </v>
      </c>
      <c r="AA15" s="170" t="str">
        <f>IF(W15&gt;0,VLOOKUP(V15,'AE Tables'!$B$14:$E$23,$H$3,FALSE)," ")</f>
        <v xml:space="preserve"> </v>
      </c>
      <c r="AB15" s="147" t="str">
        <f t="shared" si="29"/>
        <v xml:space="preserve"> </v>
      </c>
      <c r="AC15" s="171">
        <f>IF(U15&gt;0,VLOOKUP($AC$6,'AE Tables'!$B$24:$E$24,$H$3,FALSE)," ")</f>
        <v>8</v>
      </c>
      <c r="AD15" s="159" t="str">
        <f t="shared" si="24"/>
        <v/>
      </c>
      <c r="AE15" s="162"/>
      <c r="AF15" s="157" t="str">
        <f t="shared" si="25"/>
        <v/>
      </c>
      <c r="AG15" s="159" t="e">
        <f t="shared" si="26"/>
        <v>#VALUE!</v>
      </c>
      <c r="AH15" s="157" t="str">
        <f t="shared" si="27"/>
        <v/>
      </c>
      <c r="AI15" s="159" t="str">
        <f t="shared" si="28"/>
        <v/>
      </c>
      <c r="AJ15" s="163">
        <f t="shared" si="19"/>
        <v>0.3</v>
      </c>
      <c r="AK15" s="195" t="e">
        <f t="shared" si="20"/>
        <v>#VALUE!</v>
      </c>
      <c r="AL15" s="157" t="e">
        <f t="shared" si="21"/>
        <v>#VALUE!</v>
      </c>
      <c r="AM15" s="157" t="e">
        <f t="shared" si="22"/>
        <v>#VALUE!</v>
      </c>
    </row>
    <row r="16" spans="3:41" ht="15">
      <c r="C16"/>
      <c r="D16"/>
      <c r="E16" s="138">
        <f t="shared" si="4"/>
        <v>0</v>
      </c>
      <c r="F16" s="152">
        <f t="shared" si="5"/>
        <v>44338</v>
      </c>
      <c r="G16" s="152">
        <f t="shared" si="6"/>
        <v>44576</v>
      </c>
      <c r="H16" s="164">
        <f t="shared" si="7"/>
        <v>238</v>
      </c>
      <c r="I16" s="154"/>
      <c r="J16"/>
      <c r="K16" s="142">
        <f t="shared" si="8"/>
        <v>0</v>
      </c>
      <c r="L16" s="155">
        <f t="shared" si="9"/>
        <v>0.15</v>
      </c>
      <c r="M16" s="156" t="str">
        <f t="shared" si="10"/>
        <v/>
      </c>
      <c r="N16" s="155">
        <f t="shared" si="11"/>
        <v>0.05</v>
      </c>
      <c r="O16" s="156" t="str">
        <f t="shared" si="12"/>
        <v/>
      </c>
      <c r="P16" s="155">
        <f t="shared" si="13"/>
        <v>0.15</v>
      </c>
      <c r="Q16" s="157" t="str">
        <f t="shared" si="14"/>
        <v/>
      </c>
      <c r="R16" s="158">
        <f t="shared" si="0"/>
        <v>100</v>
      </c>
      <c r="S16" s="159" t="str">
        <f t="shared" si="15"/>
        <v/>
      </c>
      <c r="T16" s="160">
        <f t="shared" si="1"/>
        <v>1000</v>
      </c>
      <c r="U16" s="159" t="str">
        <f t="shared" si="16"/>
        <v/>
      </c>
      <c r="V16" s="148" t="s">
        <v>108</v>
      </c>
      <c r="W16" s="149"/>
      <c r="X16" s="149"/>
      <c r="Y16" s="149"/>
      <c r="Z16" s="145" t="str">
        <f t="shared" si="30"/>
        <v xml:space="preserve"> </v>
      </c>
      <c r="AA16" s="170" t="str">
        <f>IF(W16&gt;0,VLOOKUP(V16,'AE Tables'!$B$14:$E$23,$H$3,FALSE)," ")</f>
        <v xml:space="preserve"> </v>
      </c>
      <c r="AB16" s="147" t="str">
        <f t="shared" si="29"/>
        <v xml:space="preserve"> </v>
      </c>
      <c r="AC16" s="171">
        <f>IF(U16&gt;0,VLOOKUP($AC$6,'AE Tables'!$B$24:$E$24,$H$3,FALSE)," ")</f>
        <v>8</v>
      </c>
      <c r="AD16" s="159" t="str">
        <f t="shared" si="24"/>
        <v/>
      </c>
      <c r="AE16" s="162"/>
      <c r="AF16" s="157" t="str">
        <f t="shared" si="25"/>
        <v/>
      </c>
      <c r="AG16" s="159" t="e">
        <f t="shared" si="26"/>
        <v>#VALUE!</v>
      </c>
      <c r="AH16" s="157" t="str">
        <f t="shared" si="27"/>
        <v/>
      </c>
      <c r="AI16" s="159" t="str">
        <f t="shared" si="28"/>
        <v/>
      </c>
      <c r="AJ16" s="163">
        <f t="shared" si="19"/>
        <v>0.3</v>
      </c>
      <c r="AK16" s="195" t="e">
        <f t="shared" si="20"/>
        <v>#VALUE!</v>
      </c>
      <c r="AL16" s="157" t="e">
        <f t="shared" si="21"/>
        <v>#VALUE!</v>
      </c>
      <c r="AM16" s="157" t="e">
        <f t="shared" si="22"/>
        <v>#VALUE!</v>
      </c>
    </row>
    <row r="17" spans="3:39" ht="15">
      <c r="C17"/>
      <c r="D17"/>
      <c r="E17" s="138">
        <f t="shared" si="4"/>
        <v>0</v>
      </c>
      <c r="F17" s="152">
        <f t="shared" si="5"/>
        <v>44338</v>
      </c>
      <c r="G17" s="152">
        <f t="shared" si="6"/>
        <v>44576</v>
      </c>
      <c r="H17" s="164">
        <f t="shared" si="7"/>
        <v>238</v>
      </c>
      <c r="I17" s="154"/>
      <c r="J17"/>
      <c r="K17" s="142">
        <f t="shared" si="8"/>
        <v>0</v>
      </c>
      <c r="L17" s="155">
        <f t="shared" si="9"/>
        <v>0.15</v>
      </c>
      <c r="M17" s="156" t="str">
        <f t="shared" si="10"/>
        <v/>
      </c>
      <c r="N17" s="155">
        <f t="shared" si="11"/>
        <v>0.05</v>
      </c>
      <c r="O17" s="156" t="str">
        <f t="shared" si="12"/>
        <v/>
      </c>
      <c r="P17" s="155">
        <f t="shared" si="13"/>
        <v>0.15</v>
      </c>
      <c r="Q17" s="157" t="str">
        <f t="shared" si="14"/>
        <v/>
      </c>
      <c r="R17" s="158">
        <f t="shared" si="0"/>
        <v>100</v>
      </c>
      <c r="S17" s="159" t="str">
        <f t="shared" si="15"/>
        <v/>
      </c>
      <c r="T17" s="160">
        <f t="shared" si="1"/>
        <v>1000</v>
      </c>
      <c r="U17" s="159" t="str">
        <f t="shared" si="16"/>
        <v/>
      </c>
      <c r="V17" s="148" t="s">
        <v>108</v>
      </c>
      <c r="W17" s="161"/>
      <c r="X17" s="161"/>
      <c r="Y17" s="161"/>
      <c r="Z17" s="157" t="str">
        <f t="shared" si="30"/>
        <v xml:space="preserve"> </v>
      </c>
      <c r="AA17" s="170" t="str">
        <f>IF(W17&gt;0,VLOOKUP(V17,'AE Tables'!$B$14:$E$23,$H$3,FALSE)," ")</f>
        <v xml:space="preserve"> </v>
      </c>
      <c r="AB17" s="147" t="str">
        <f t="shared" si="29"/>
        <v xml:space="preserve"> </v>
      </c>
      <c r="AC17" s="171">
        <f>IF(U17&gt;0,VLOOKUP($AC$6,'AE Tables'!$B$24:$E$24,$H$3,FALSE)," ")</f>
        <v>8</v>
      </c>
      <c r="AD17" s="159" t="str">
        <f t="shared" si="24"/>
        <v/>
      </c>
      <c r="AE17" s="162"/>
      <c r="AF17" s="157" t="str">
        <f t="shared" si="25"/>
        <v/>
      </c>
      <c r="AG17" s="159" t="e">
        <f t="shared" si="26"/>
        <v>#VALUE!</v>
      </c>
      <c r="AH17" s="157" t="str">
        <f t="shared" si="27"/>
        <v/>
      </c>
      <c r="AI17" s="159" t="str">
        <f t="shared" si="28"/>
        <v/>
      </c>
      <c r="AJ17" s="163">
        <f t="shared" si="19"/>
        <v>0.3</v>
      </c>
      <c r="AK17" s="195" t="e">
        <f t="shared" si="20"/>
        <v>#VALUE!</v>
      </c>
      <c r="AL17" s="157" t="e">
        <f t="shared" si="21"/>
        <v>#VALUE!</v>
      </c>
      <c r="AM17" s="157" t="e">
        <f t="shared" si="22"/>
        <v>#VALUE!</v>
      </c>
    </row>
    <row r="18" spans="3:39" ht="15">
      <c r="C18"/>
      <c r="D18"/>
      <c r="E18" s="138">
        <f t="shared" si="4"/>
        <v>0</v>
      </c>
      <c r="F18" s="152">
        <f t="shared" si="5"/>
        <v>44338</v>
      </c>
      <c r="G18" s="152">
        <f t="shared" si="6"/>
        <v>44576</v>
      </c>
      <c r="H18" s="164">
        <f t="shared" si="7"/>
        <v>238</v>
      </c>
      <c r="I18" s="154"/>
      <c r="J18"/>
      <c r="K18" s="142">
        <f t="shared" si="8"/>
        <v>0</v>
      </c>
      <c r="L18" s="155">
        <f t="shared" si="9"/>
        <v>0.15</v>
      </c>
      <c r="M18" s="156" t="str">
        <f t="shared" si="10"/>
        <v/>
      </c>
      <c r="N18" s="155">
        <f t="shared" si="11"/>
        <v>0.05</v>
      </c>
      <c r="O18" s="156" t="str">
        <f t="shared" si="12"/>
        <v/>
      </c>
      <c r="P18" s="155">
        <f t="shared" si="13"/>
        <v>0.15</v>
      </c>
      <c r="Q18" s="157" t="str">
        <f t="shared" si="14"/>
        <v/>
      </c>
      <c r="R18" s="158">
        <f t="shared" si="0"/>
        <v>100</v>
      </c>
      <c r="S18" s="159" t="str">
        <f t="shared" si="15"/>
        <v/>
      </c>
      <c r="T18" s="160">
        <f t="shared" si="1"/>
        <v>1000</v>
      </c>
      <c r="U18" s="159" t="str">
        <f t="shared" si="16"/>
        <v/>
      </c>
      <c r="V18" s="148" t="s">
        <v>108</v>
      </c>
      <c r="W18" s="149"/>
      <c r="X18" s="149"/>
      <c r="Y18" s="149"/>
      <c r="Z18" s="145" t="str">
        <f t="shared" si="30"/>
        <v xml:space="preserve"> </v>
      </c>
      <c r="AA18" s="170" t="str">
        <f>IF(W18&gt;0,VLOOKUP(V18,'AE Tables'!$B$14:$E$23,$H$3,FALSE)," ")</f>
        <v xml:space="preserve"> </v>
      </c>
      <c r="AB18" s="147" t="str">
        <f t="shared" si="29"/>
        <v xml:space="preserve"> </v>
      </c>
      <c r="AC18" s="171">
        <f>IF(U18&gt;0,VLOOKUP($AC$6,'AE Tables'!$B$24:$E$24,$H$3,FALSE)," ")</f>
        <v>8</v>
      </c>
      <c r="AD18" s="159" t="str">
        <f t="shared" si="24"/>
        <v/>
      </c>
      <c r="AE18" s="162"/>
      <c r="AF18" s="157" t="str">
        <f t="shared" si="25"/>
        <v/>
      </c>
      <c r="AG18" s="159" t="e">
        <f t="shared" si="26"/>
        <v>#VALUE!</v>
      </c>
      <c r="AH18" s="157" t="str">
        <f t="shared" si="27"/>
        <v/>
      </c>
      <c r="AI18" s="159" t="str">
        <f t="shared" si="28"/>
        <v/>
      </c>
      <c r="AJ18" s="163">
        <f t="shared" si="19"/>
        <v>0.3</v>
      </c>
      <c r="AK18" s="195" t="e">
        <f t="shared" si="20"/>
        <v>#VALUE!</v>
      </c>
      <c r="AL18" s="157" t="e">
        <f t="shared" si="21"/>
        <v>#VALUE!</v>
      </c>
      <c r="AM18" s="157" t="e">
        <f t="shared" si="22"/>
        <v>#VALUE!</v>
      </c>
    </row>
    <row r="19" spans="3:39" ht="15">
      <c r="C19"/>
      <c r="D19"/>
      <c r="E19" s="138">
        <f t="shared" si="4"/>
        <v>0</v>
      </c>
      <c r="F19" s="152">
        <f t="shared" si="5"/>
        <v>44338</v>
      </c>
      <c r="G19" s="152">
        <f t="shared" si="6"/>
        <v>44576</v>
      </c>
      <c r="H19" s="164">
        <f t="shared" si="7"/>
        <v>238</v>
      </c>
      <c r="I19" s="154"/>
      <c r="J19"/>
      <c r="K19" s="142">
        <f t="shared" si="8"/>
        <v>0</v>
      </c>
      <c r="L19" s="155">
        <f t="shared" si="9"/>
        <v>0.15</v>
      </c>
      <c r="M19" s="156" t="str">
        <f t="shared" si="10"/>
        <v/>
      </c>
      <c r="N19" s="155">
        <f t="shared" si="11"/>
        <v>0.05</v>
      </c>
      <c r="O19" s="156" t="str">
        <f t="shared" si="12"/>
        <v/>
      </c>
      <c r="P19" s="155">
        <f t="shared" si="13"/>
        <v>0.15</v>
      </c>
      <c r="Q19" s="157" t="str">
        <f t="shared" si="14"/>
        <v/>
      </c>
      <c r="R19" s="158">
        <f t="shared" si="0"/>
        <v>100</v>
      </c>
      <c r="S19" s="159" t="str">
        <f t="shared" si="15"/>
        <v/>
      </c>
      <c r="T19" s="160">
        <f t="shared" si="1"/>
        <v>1000</v>
      </c>
      <c r="U19" s="159" t="str">
        <f t="shared" si="16"/>
        <v/>
      </c>
      <c r="V19" s="148" t="s">
        <v>108</v>
      </c>
      <c r="W19" s="161"/>
      <c r="X19" s="161"/>
      <c r="Y19" s="161"/>
      <c r="Z19" s="157" t="str">
        <f t="shared" si="30"/>
        <v xml:space="preserve"> </v>
      </c>
      <c r="AA19" s="170" t="str">
        <f>IF(W19&gt;0,VLOOKUP(V19,'AE Tables'!$B$14:$E$23,$H$3,FALSE)," ")</f>
        <v xml:space="preserve"> </v>
      </c>
      <c r="AB19" s="147" t="str">
        <f t="shared" si="29"/>
        <v xml:space="preserve"> </v>
      </c>
      <c r="AC19" s="171">
        <f>IF(U19&gt;0,VLOOKUP($AC$6,'AE Tables'!$B$24:$E$24,$H$3,FALSE)," ")</f>
        <v>8</v>
      </c>
      <c r="AD19" s="159" t="str">
        <f t="shared" si="24"/>
        <v/>
      </c>
      <c r="AE19" s="162"/>
      <c r="AF19" s="157" t="str">
        <f t="shared" si="25"/>
        <v/>
      </c>
      <c r="AG19" s="159" t="e">
        <f t="shared" si="26"/>
        <v>#VALUE!</v>
      </c>
      <c r="AH19" s="157" t="str">
        <f t="shared" si="27"/>
        <v/>
      </c>
      <c r="AI19" s="159" t="str">
        <f t="shared" si="28"/>
        <v/>
      </c>
      <c r="AJ19" s="163">
        <f t="shared" si="19"/>
        <v>0.3</v>
      </c>
      <c r="AK19" s="195" t="e">
        <f t="shared" si="20"/>
        <v>#VALUE!</v>
      </c>
      <c r="AL19" s="157" t="e">
        <f t="shared" si="21"/>
        <v>#VALUE!</v>
      </c>
      <c r="AM19" s="157" t="e">
        <f t="shared" si="22"/>
        <v>#VALUE!</v>
      </c>
    </row>
    <row r="20" spans="3:39" ht="15">
      <c r="C20"/>
      <c r="D20"/>
      <c r="E20" s="138">
        <f t="shared" si="4"/>
        <v>0</v>
      </c>
      <c r="F20" s="152">
        <f t="shared" si="5"/>
        <v>44338</v>
      </c>
      <c r="G20" s="152">
        <f t="shared" si="6"/>
        <v>44576</v>
      </c>
      <c r="H20" s="164">
        <f t="shared" si="7"/>
        <v>238</v>
      </c>
      <c r="I20" s="154"/>
      <c r="J20"/>
      <c r="K20" s="142">
        <f t="shared" si="8"/>
        <v>0</v>
      </c>
      <c r="L20" s="155">
        <f t="shared" si="9"/>
        <v>0.15</v>
      </c>
      <c r="M20" s="156" t="str">
        <f t="shared" si="10"/>
        <v/>
      </c>
      <c r="N20" s="155">
        <f t="shared" si="11"/>
        <v>0.05</v>
      </c>
      <c r="O20" s="156" t="str">
        <f t="shared" si="12"/>
        <v/>
      </c>
      <c r="P20" s="155">
        <f t="shared" si="13"/>
        <v>0.15</v>
      </c>
      <c r="Q20" s="157" t="str">
        <f t="shared" si="14"/>
        <v/>
      </c>
      <c r="R20" s="158">
        <f t="shared" si="0"/>
        <v>100</v>
      </c>
      <c r="S20" s="159" t="str">
        <f t="shared" si="15"/>
        <v/>
      </c>
      <c r="T20" s="160">
        <f t="shared" si="1"/>
        <v>1000</v>
      </c>
      <c r="U20" s="159" t="str">
        <f t="shared" si="16"/>
        <v/>
      </c>
      <c r="V20" s="148" t="s">
        <v>108</v>
      </c>
      <c r="W20" s="149"/>
      <c r="X20" s="149"/>
      <c r="Y20" s="149"/>
      <c r="Z20" s="145" t="str">
        <f t="shared" si="30"/>
        <v xml:space="preserve"> </v>
      </c>
      <c r="AA20" s="170" t="str">
        <f>IF(W20&gt;0,VLOOKUP(V20,'AE Tables'!$B$14:$E$23,$H$3,FALSE)," ")</f>
        <v xml:space="preserve"> </v>
      </c>
      <c r="AB20" s="147" t="str">
        <f t="shared" si="29"/>
        <v xml:space="preserve"> </v>
      </c>
      <c r="AC20" s="171">
        <f>IF(U20&gt;0,VLOOKUP($AC$6,'AE Tables'!$B$24:$E$24,$H$3,FALSE)," ")</f>
        <v>8</v>
      </c>
      <c r="AD20" s="159" t="str">
        <f t="shared" si="24"/>
        <v/>
      </c>
      <c r="AE20" s="162"/>
      <c r="AF20" s="157" t="str">
        <f t="shared" si="25"/>
        <v/>
      </c>
      <c r="AG20" s="159" t="e">
        <f t="shared" si="26"/>
        <v>#VALUE!</v>
      </c>
      <c r="AH20" s="157" t="str">
        <f t="shared" si="27"/>
        <v/>
      </c>
      <c r="AI20" s="159" t="str">
        <f t="shared" si="28"/>
        <v/>
      </c>
      <c r="AJ20" s="163">
        <f t="shared" si="19"/>
        <v>0.3</v>
      </c>
      <c r="AK20" s="195" t="e">
        <f t="shared" si="20"/>
        <v>#VALUE!</v>
      </c>
      <c r="AL20" s="157" t="e">
        <f t="shared" si="21"/>
        <v>#VALUE!</v>
      </c>
      <c r="AM20" s="157" t="e">
        <f t="shared" si="22"/>
        <v>#VALUE!</v>
      </c>
    </row>
    <row r="21" spans="3:39" ht="15">
      <c r="C21"/>
      <c r="D21"/>
      <c r="E21" s="138">
        <f t="shared" si="4"/>
        <v>0</v>
      </c>
      <c r="F21" s="152">
        <f t="shared" si="5"/>
        <v>44338</v>
      </c>
      <c r="G21" s="152">
        <f t="shared" si="6"/>
        <v>44576</v>
      </c>
      <c r="H21" s="164">
        <f t="shared" si="7"/>
        <v>238</v>
      </c>
      <c r="I21" s="154"/>
      <c r="J21"/>
      <c r="K21" s="142">
        <f t="shared" si="8"/>
        <v>0</v>
      </c>
      <c r="L21" s="155">
        <f t="shared" si="9"/>
        <v>0.15</v>
      </c>
      <c r="M21" s="156" t="str">
        <f t="shared" si="10"/>
        <v/>
      </c>
      <c r="N21" s="155">
        <f t="shared" si="11"/>
        <v>0.05</v>
      </c>
      <c r="O21" s="156" t="str">
        <f t="shared" si="12"/>
        <v/>
      </c>
      <c r="P21" s="155">
        <f t="shared" si="13"/>
        <v>0.15</v>
      </c>
      <c r="Q21" s="157" t="str">
        <f t="shared" si="14"/>
        <v/>
      </c>
      <c r="R21" s="158">
        <f t="shared" si="0"/>
        <v>100</v>
      </c>
      <c r="S21" s="159" t="str">
        <f t="shared" si="15"/>
        <v/>
      </c>
      <c r="T21" s="160">
        <f t="shared" si="1"/>
        <v>1000</v>
      </c>
      <c r="U21" s="159" t="str">
        <f t="shared" si="16"/>
        <v/>
      </c>
      <c r="V21" s="148" t="s">
        <v>108</v>
      </c>
      <c r="W21" s="161"/>
      <c r="X21" s="161"/>
      <c r="Y21" s="161"/>
      <c r="Z21" s="157" t="str">
        <f t="shared" si="30"/>
        <v xml:space="preserve"> </v>
      </c>
      <c r="AA21" s="170" t="str">
        <f>IF(W21&gt;0,VLOOKUP(V21,'AE Tables'!$B$14:$E$23,$H$3,FALSE)," ")</f>
        <v xml:space="preserve"> </v>
      </c>
      <c r="AB21" s="147" t="str">
        <f t="shared" si="29"/>
        <v xml:space="preserve"> </v>
      </c>
      <c r="AC21" s="171">
        <f>IF(U21&gt;0,VLOOKUP($AC$6,'AE Tables'!$B$24:$E$24,$H$3,FALSE)," ")</f>
        <v>8</v>
      </c>
      <c r="AD21" s="159" t="str">
        <f t="shared" si="24"/>
        <v/>
      </c>
      <c r="AE21" s="162"/>
      <c r="AF21" s="157" t="str">
        <f t="shared" si="25"/>
        <v/>
      </c>
      <c r="AG21" s="159" t="e">
        <f t="shared" si="26"/>
        <v>#VALUE!</v>
      </c>
      <c r="AH21" s="157" t="str">
        <f t="shared" si="27"/>
        <v/>
      </c>
      <c r="AI21" s="159" t="str">
        <f t="shared" si="28"/>
        <v/>
      </c>
      <c r="AJ21" s="163">
        <f t="shared" si="19"/>
        <v>0.3</v>
      </c>
      <c r="AK21" s="195" t="e">
        <f t="shared" si="20"/>
        <v>#VALUE!</v>
      </c>
      <c r="AL21" s="157" t="e">
        <f t="shared" si="21"/>
        <v>#VALUE!</v>
      </c>
      <c r="AM21" s="157" t="e">
        <f t="shared" si="22"/>
        <v>#VALUE!</v>
      </c>
    </row>
    <row r="22" spans="3:39" ht="15">
      <c r="C22"/>
      <c r="D22"/>
      <c r="E22" s="138">
        <f t="shared" si="4"/>
        <v>0</v>
      </c>
      <c r="F22" s="152">
        <f t="shared" si="5"/>
        <v>44338</v>
      </c>
      <c r="G22" s="152">
        <f t="shared" si="6"/>
        <v>44576</v>
      </c>
      <c r="H22" s="164">
        <f t="shared" si="7"/>
        <v>238</v>
      </c>
      <c r="I22" s="154"/>
      <c r="J22"/>
      <c r="K22" s="142">
        <f t="shared" si="8"/>
        <v>0</v>
      </c>
      <c r="L22" s="155">
        <f t="shared" si="9"/>
        <v>0.15</v>
      </c>
      <c r="M22" s="156" t="str">
        <f t="shared" si="10"/>
        <v/>
      </c>
      <c r="N22" s="155">
        <f t="shared" si="11"/>
        <v>0.05</v>
      </c>
      <c r="O22" s="156" t="str">
        <f t="shared" si="12"/>
        <v/>
      </c>
      <c r="P22" s="155">
        <f t="shared" si="13"/>
        <v>0.15</v>
      </c>
      <c r="Q22" s="157" t="str">
        <f t="shared" si="14"/>
        <v/>
      </c>
      <c r="R22" s="158">
        <f t="shared" si="0"/>
        <v>100</v>
      </c>
      <c r="S22" s="159" t="str">
        <f t="shared" si="15"/>
        <v/>
      </c>
      <c r="T22" s="160">
        <f t="shared" si="1"/>
        <v>1000</v>
      </c>
      <c r="U22" s="159" t="str">
        <f t="shared" si="16"/>
        <v/>
      </c>
      <c r="V22" s="148" t="s">
        <v>108</v>
      </c>
      <c r="W22" s="149"/>
      <c r="X22" s="149"/>
      <c r="Y22" s="149"/>
      <c r="Z22" s="145" t="str">
        <f t="shared" si="30"/>
        <v xml:space="preserve"> </v>
      </c>
      <c r="AA22" s="170" t="str">
        <f>IF(W22&gt;0,VLOOKUP(V22,'AE Tables'!$B$14:$E$23,$H$3,FALSE)," ")</f>
        <v xml:space="preserve"> </v>
      </c>
      <c r="AB22" s="147" t="str">
        <f t="shared" si="29"/>
        <v xml:space="preserve"> </v>
      </c>
      <c r="AC22" s="171">
        <f>IF(U22&gt;0,VLOOKUP($AC$6,'AE Tables'!$B$24:$E$24,$H$3,FALSE)," ")</f>
        <v>8</v>
      </c>
      <c r="AD22" s="159" t="str">
        <f t="shared" si="24"/>
        <v/>
      </c>
      <c r="AE22" s="162"/>
      <c r="AF22" s="157" t="str">
        <f t="shared" si="25"/>
        <v/>
      </c>
      <c r="AG22" s="159" t="e">
        <f t="shared" si="26"/>
        <v>#VALUE!</v>
      </c>
      <c r="AH22" s="157" t="str">
        <f t="shared" si="27"/>
        <v/>
      </c>
      <c r="AI22" s="159" t="str">
        <f t="shared" si="28"/>
        <v/>
      </c>
      <c r="AJ22" s="163">
        <f t="shared" si="19"/>
        <v>0.3</v>
      </c>
      <c r="AK22" s="195" t="e">
        <f t="shared" si="20"/>
        <v>#VALUE!</v>
      </c>
      <c r="AL22" s="157" t="e">
        <f t="shared" si="21"/>
        <v>#VALUE!</v>
      </c>
      <c r="AM22" s="157" t="e">
        <f t="shared" si="22"/>
        <v>#VALUE!</v>
      </c>
    </row>
    <row r="23" spans="3:39" ht="15">
      <c r="C23"/>
      <c r="D23"/>
      <c r="E23" s="138">
        <f t="shared" si="4"/>
        <v>0</v>
      </c>
      <c r="F23" s="152">
        <f t="shared" si="5"/>
        <v>44338</v>
      </c>
      <c r="G23" s="152">
        <f t="shared" si="6"/>
        <v>44576</v>
      </c>
      <c r="H23" s="164">
        <f t="shared" si="7"/>
        <v>238</v>
      </c>
      <c r="I23" s="154"/>
      <c r="J23"/>
      <c r="K23" s="142">
        <f t="shared" si="8"/>
        <v>0</v>
      </c>
      <c r="L23" s="155">
        <f t="shared" si="9"/>
        <v>0.15</v>
      </c>
      <c r="M23" s="156" t="str">
        <f t="shared" si="10"/>
        <v/>
      </c>
      <c r="N23" s="155">
        <f t="shared" si="11"/>
        <v>0.05</v>
      </c>
      <c r="O23" s="156" t="str">
        <f t="shared" si="12"/>
        <v/>
      </c>
      <c r="P23" s="155">
        <f t="shared" si="13"/>
        <v>0.15</v>
      </c>
      <c r="Q23" s="157" t="str">
        <f t="shared" si="14"/>
        <v/>
      </c>
      <c r="R23" s="158">
        <f t="shared" si="0"/>
        <v>100</v>
      </c>
      <c r="S23" s="159" t="str">
        <f t="shared" si="15"/>
        <v/>
      </c>
      <c r="T23" s="160">
        <f t="shared" si="1"/>
        <v>1000</v>
      </c>
      <c r="U23" s="159" t="str">
        <f t="shared" si="16"/>
        <v/>
      </c>
      <c r="V23" s="148" t="s">
        <v>108</v>
      </c>
      <c r="W23" s="161"/>
      <c r="X23" s="161"/>
      <c r="Y23" s="161"/>
      <c r="Z23" s="157" t="str">
        <f t="shared" si="30"/>
        <v xml:space="preserve"> </v>
      </c>
      <c r="AA23" s="170" t="str">
        <f>IF(W23&gt;0,VLOOKUP(V23,'AE Tables'!$B$14:$E$23,$H$3,FALSE)," ")</f>
        <v xml:space="preserve"> </v>
      </c>
      <c r="AB23" s="147" t="str">
        <f t="shared" si="29"/>
        <v xml:space="preserve"> </v>
      </c>
      <c r="AC23" s="171">
        <f>IF(U23&gt;0,VLOOKUP($AC$6,'AE Tables'!$B$24:$E$24,$H$3,FALSE)," ")</f>
        <v>8</v>
      </c>
      <c r="AD23" s="159" t="str">
        <f t="shared" si="24"/>
        <v/>
      </c>
      <c r="AE23" s="162"/>
      <c r="AF23" s="157" t="str">
        <f t="shared" si="25"/>
        <v/>
      </c>
      <c r="AG23" s="159" t="e">
        <f t="shared" si="26"/>
        <v>#VALUE!</v>
      </c>
      <c r="AH23" s="157" t="str">
        <f t="shared" si="27"/>
        <v/>
      </c>
      <c r="AI23" s="159" t="str">
        <f t="shared" si="28"/>
        <v/>
      </c>
      <c r="AJ23" s="163">
        <f t="shared" si="19"/>
        <v>0.3</v>
      </c>
      <c r="AK23" s="195" t="e">
        <f t="shared" si="20"/>
        <v>#VALUE!</v>
      </c>
      <c r="AL23" s="157" t="e">
        <f t="shared" si="21"/>
        <v>#VALUE!</v>
      </c>
      <c r="AM23" s="157" t="e">
        <f t="shared" si="22"/>
        <v>#VALUE!</v>
      </c>
    </row>
    <row r="24" spans="3:39" ht="15">
      <c r="C24"/>
      <c r="D24"/>
      <c r="E24" s="138">
        <f t="shared" si="4"/>
        <v>0</v>
      </c>
      <c r="F24" s="152">
        <f t="shared" si="5"/>
        <v>44338</v>
      </c>
      <c r="G24" s="152">
        <f t="shared" si="6"/>
        <v>44576</v>
      </c>
      <c r="H24" s="164">
        <f t="shared" si="7"/>
        <v>238</v>
      </c>
      <c r="I24" s="154"/>
      <c r="J24"/>
      <c r="K24" s="142">
        <f t="shared" si="8"/>
        <v>0</v>
      </c>
      <c r="L24" s="155">
        <f t="shared" si="9"/>
        <v>0.15</v>
      </c>
      <c r="M24" s="156" t="str">
        <f t="shared" si="10"/>
        <v/>
      </c>
      <c r="N24" s="155">
        <f t="shared" si="11"/>
        <v>0.05</v>
      </c>
      <c r="O24" s="156" t="str">
        <f t="shared" si="12"/>
        <v/>
      </c>
      <c r="P24" s="155">
        <f t="shared" si="13"/>
        <v>0.15</v>
      </c>
      <c r="Q24" s="157" t="str">
        <f t="shared" si="14"/>
        <v/>
      </c>
      <c r="R24" s="158">
        <f t="shared" si="0"/>
        <v>100</v>
      </c>
      <c r="S24" s="159" t="str">
        <f t="shared" si="15"/>
        <v/>
      </c>
      <c r="T24" s="160">
        <f t="shared" si="1"/>
        <v>1000</v>
      </c>
      <c r="U24" s="159" t="str">
        <f t="shared" si="16"/>
        <v/>
      </c>
      <c r="V24" s="148" t="s">
        <v>108</v>
      </c>
      <c r="W24" s="149"/>
      <c r="X24" s="149"/>
      <c r="Y24" s="149"/>
      <c r="Z24" s="145" t="str">
        <f t="shared" si="30"/>
        <v xml:space="preserve"> </v>
      </c>
      <c r="AA24" s="170" t="str">
        <f>IF(W24&gt;0,VLOOKUP(V24,'AE Tables'!$B$14:$E$23,$H$3,FALSE)," ")</f>
        <v xml:space="preserve"> </v>
      </c>
      <c r="AB24" s="147" t="str">
        <f t="shared" si="29"/>
        <v xml:space="preserve"> </v>
      </c>
      <c r="AC24" s="171">
        <f>IF(U24&gt;0,VLOOKUP($AC$6,'AE Tables'!$B$24:$E$24,$H$3,FALSE)," ")</f>
        <v>8</v>
      </c>
      <c r="AD24" s="159" t="str">
        <f t="shared" si="24"/>
        <v/>
      </c>
      <c r="AE24" s="162"/>
      <c r="AF24" s="157" t="str">
        <f t="shared" si="25"/>
        <v/>
      </c>
      <c r="AG24" s="159" t="e">
        <f t="shared" si="26"/>
        <v>#VALUE!</v>
      </c>
      <c r="AH24" s="157" t="str">
        <f t="shared" si="27"/>
        <v/>
      </c>
      <c r="AI24" s="159" t="str">
        <f t="shared" si="28"/>
        <v/>
      </c>
      <c r="AJ24" s="163">
        <f t="shared" si="19"/>
        <v>0.3</v>
      </c>
      <c r="AK24" s="195" t="e">
        <f t="shared" si="20"/>
        <v>#VALUE!</v>
      </c>
      <c r="AL24" s="157" t="e">
        <f t="shared" si="21"/>
        <v>#VALUE!</v>
      </c>
      <c r="AM24" s="157" t="e">
        <f t="shared" si="22"/>
        <v>#VALUE!</v>
      </c>
    </row>
    <row r="25" spans="3:39" ht="15">
      <c r="C25"/>
      <c r="D25"/>
      <c r="E25" s="138">
        <f t="shared" si="4"/>
        <v>0</v>
      </c>
      <c r="F25" s="152">
        <f t="shared" si="5"/>
        <v>44338</v>
      </c>
      <c r="G25" s="152">
        <f t="shared" si="6"/>
        <v>44576</v>
      </c>
      <c r="H25" s="164">
        <f t="shared" si="7"/>
        <v>238</v>
      </c>
      <c r="I25" s="154"/>
      <c r="J25"/>
      <c r="K25" s="142">
        <f t="shared" si="8"/>
        <v>0</v>
      </c>
      <c r="L25" s="155">
        <f t="shared" si="9"/>
        <v>0.15</v>
      </c>
      <c r="M25" s="156" t="str">
        <f t="shared" si="10"/>
        <v/>
      </c>
      <c r="N25" s="155">
        <f t="shared" si="11"/>
        <v>0.05</v>
      </c>
      <c r="O25" s="156" t="str">
        <f t="shared" si="12"/>
        <v/>
      </c>
      <c r="P25" s="155">
        <f t="shared" si="13"/>
        <v>0.15</v>
      </c>
      <c r="Q25" s="157" t="str">
        <f t="shared" si="14"/>
        <v/>
      </c>
      <c r="R25" s="158">
        <f t="shared" si="0"/>
        <v>100</v>
      </c>
      <c r="S25" s="159" t="str">
        <f t="shared" si="15"/>
        <v/>
      </c>
      <c r="T25" s="160">
        <f t="shared" si="1"/>
        <v>1000</v>
      </c>
      <c r="U25" s="159" t="str">
        <f t="shared" si="16"/>
        <v/>
      </c>
      <c r="V25" s="148" t="s">
        <v>108</v>
      </c>
      <c r="W25" s="161"/>
      <c r="X25" s="161"/>
      <c r="Y25" s="161"/>
      <c r="Z25" s="157" t="str">
        <f t="shared" si="30"/>
        <v xml:space="preserve"> </v>
      </c>
      <c r="AA25" s="170" t="str">
        <f>IF(W25&gt;0,VLOOKUP(V25,'AE Tables'!$B$14:$E$23,$H$3,FALSE)," ")</f>
        <v xml:space="preserve"> </v>
      </c>
      <c r="AB25" s="147" t="str">
        <f t="shared" si="29"/>
        <v xml:space="preserve"> </v>
      </c>
      <c r="AC25" s="171">
        <f>IF(U25&gt;0,VLOOKUP($AC$6,'AE Tables'!$B$24:$E$24,$H$3,FALSE)," ")</f>
        <v>8</v>
      </c>
      <c r="AD25" s="159" t="str">
        <f t="shared" si="24"/>
        <v/>
      </c>
      <c r="AE25" s="162"/>
      <c r="AF25" s="157" t="str">
        <f t="shared" si="25"/>
        <v/>
      </c>
      <c r="AG25" s="159" t="e">
        <f t="shared" si="26"/>
        <v>#VALUE!</v>
      </c>
      <c r="AH25" s="157" t="str">
        <f t="shared" si="27"/>
        <v/>
      </c>
      <c r="AI25" s="159" t="str">
        <f t="shared" si="28"/>
        <v/>
      </c>
      <c r="AJ25" s="163">
        <f t="shared" si="19"/>
        <v>0.3</v>
      </c>
      <c r="AK25" s="195" t="e">
        <f t="shared" si="20"/>
        <v>#VALUE!</v>
      </c>
      <c r="AL25" s="157" t="e">
        <f t="shared" si="21"/>
        <v>#VALUE!</v>
      </c>
      <c r="AM25" s="157" t="e">
        <f t="shared" si="22"/>
        <v>#VALUE!</v>
      </c>
    </row>
    <row r="26" spans="3:39" ht="15">
      <c r="C26"/>
      <c r="D26"/>
      <c r="E26" s="138">
        <f t="shared" si="4"/>
        <v>0</v>
      </c>
      <c r="F26" s="152">
        <f t="shared" si="5"/>
        <v>44338</v>
      </c>
      <c r="G26" s="152">
        <f t="shared" si="6"/>
        <v>44576</v>
      </c>
      <c r="H26" s="164">
        <f t="shared" si="7"/>
        <v>238</v>
      </c>
      <c r="I26" s="154"/>
      <c r="J26"/>
      <c r="K26" s="142">
        <f t="shared" si="8"/>
        <v>0</v>
      </c>
      <c r="L26" s="155">
        <f t="shared" si="9"/>
        <v>0.15</v>
      </c>
      <c r="M26" s="156" t="str">
        <f t="shared" si="10"/>
        <v/>
      </c>
      <c r="N26" s="155">
        <f t="shared" si="11"/>
        <v>0.05</v>
      </c>
      <c r="O26" s="156" t="str">
        <f t="shared" si="12"/>
        <v/>
      </c>
      <c r="P26" s="155">
        <f t="shared" si="13"/>
        <v>0.15</v>
      </c>
      <c r="Q26" s="157" t="str">
        <f t="shared" si="14"/>
        <v/>
      </c>
      <c r="R26" s="158">
        <f t="shared" si="0"/>
        <v>100</v>
      </c>
      <c r="S26" s="159" t="str">
        <f t="shared" si="15"/>
        <v/>
      </c>
      <c r="T26" s="160">
        <f t="shared" si="1"/>
        <v>1000</v>
      </c>
      <c r="U26" s="159" t="str">
        <f t="shared" si="16"/>
        <v/>
      </c>
      <c r="V26" s="148" t="s">
        <v>108</v>
      </c>
      <c r="W26" s="149"/>
      <c r="X26" s="149"/>
      <c r="Y26" s="149"/>
      <c r="Z26" s="145" t="str">
        <f t="shared" si="30"/>
        <v xml:space="preserve"> </v>
      </c>
      <c r="AA26" s="170" t="str">
        <f>IF(W26&gt;0,VLOOKUP(V26,'AE Tables'!$B$14:$E$23,$H$3,FALSE)," ")</f>
        <v xml:space="preserve"> </v>
      </c>
      <c r="AB26" s="147" t="str">
        <f t="shared" si="29"/>
        <v xml:space="preserve"> </v>
      </c>
      <c r="AC26" s="171">
        <f>IF(U26&gt;0,VLOOKUP($AC$6,'AE Tables'!$B$24:$E$24,$H$3,FALSE)," ")</f>
        <v>8</v>
      </c>
      <c r="AD26" s="159" t="str">
        <f t="shared" si="24"/>
        <v/>
      </c>
      <c r="AE26" s="162"/>
      <c r="AF26" s="157" t="str">
        <f t="shared" si="25"/>
        <v/>
      </c>
      <c r="AG26" s="159" t="e">
        <f t="shared" si="26"/>
        <v>#VALUE!</v>
      </c>
      <c r="AH26" s="157" t="str">
        <f t="shared" si="27"/>
        <v/>
      </c>
      <c r="AI26" s="159" t="str">
        <f t="shared" si="28"/>
        <v/>
      </c>
      <c r="AJ26" s="163">
        <f t="shared" si="19"/>
        <v>0.3</v>
      </c>
      <c r="AK26" s="195" t="e">
        <f t="shared" si="20"/>
        <v>#VALUE!</v>
      </c>
      <c r="AL26" s="157" t="e">
        <f t="shared" si="21"/>
        <v>#VALUE!</v>
      </c>
      <c r="AM26" s="157" t="e">
        <f t="shared" si="22"/>
        <v>#VALUE!</v>
      </c>
    </row>
    <row r="27" spans="3:39" ht="15">
      <c r="C27"/>
      <c r="D27"/>
      <c r="E27" s="138">
        <f t="shared" si="4"/>
        <v>0</v>
      </c>
      <c r="F27" s="152">
        <f t="shared" si="5"/>
        <v>44338</v>
      </c>
      <c r="G27" s="152">
        <f t="shared" si="6"/>
        <v>44576</v>
      </c>
      <c r="H27" s="164">
        <f t="shared" si="7"/>
        <v>238</v>
      </c>
      <c r="I27" s="154"/>
      <c r="J27"/>
      <c r="K27" s="142">
        <f t="shared" si="8"/>
        <v>0</v>
      </c>
      <c r="L27" s="155">
        <f t="shared" si="9"/>
        <v>0.15</v>
      </c>
      <c r="M27" s="156" t="str">
        <f t="shared" si="10"/>
        <v/>
      </c>
      <c r="N27" s="155">
        <f t="shared" si="11"/>
        <v>0.05</v>
      </c>
      <c r="O27" s="156" t="str">
        <f t="shared" si="12"/>
        <v/>
      </c>
      <c r="P27" s="155">
        <f t="shared" si="13"/>
        <v>0.15</v>
      </c>
      <c r="Q27" s="157" t="str">
        <f t="shared" si="14"/>
        <v/>
      </c>
      <c r="R27" s="158">
        <f t="shared" si="0"/>
        <v>100</v>
      </c>
      <c r="S27" s="159" t="str">
        <f t="shared" si="15"/>
        <v/>
      </c>
      <c r="T27" s="160">
        <f t="shared" si="1"/>
        <v>1000</v>
      </c>
      <c r="U27" s="159" t="str">
        <f t="shared" si="16"/>
        <v/>
      </c>
      <c r="V27" s="148" t="s">
        <v>108</v>
      </c>
      <c r="W27" s="161"/>
      <c r="X27" s="161"/>
      <c r="Y27" s="161"/>
      <c r="Z27" s="157" t="str">
        <f t="shared" si="30"/>
        <v xml:space="preserve"> </v>
      </c>
      <c r="AA27" s="170" t="str">
        <f>IF(W27&gt;0,VLOOKUP(V27,'AE Tables'!$B$14:$E$23,$H$3,FALSE)," ")</f>
        <v xml:space="preserve"> </v>
      </c>
      <c r="AB27" s="147" t="str">
        <f t="shared" si="29"/>
        <v xml:space="preserve"> </v>
      </c>
      <c r="AC27" s="171">
        <f>IF(U27&gt;0,VLOOKUP($AC$6,'AE Tables'!$B$24:$E$24,$H$3,FALSE)," ")</f>
        <v>8</v>
      </c>
      <c r="AD27" s="159" t="str">
        <f t="shared" si="24"/>
        <v/>
      </c>
      <c r="AE27" s="162"/>
      <c r="AF27" s="157" t="str">
        <f t="shared" si="25"/>
        <v/>
      </c>
      <c r="AG27" s="159" t="e">
        <f t="shared" si="26"/>
        <v>#VALUE!</v>
      </c>
      <c r="AH27" s="157" t="str">
        <f t="shared" si="27"/>
        <v/>
      </c>
      <c r="AI27" s="159" t="str">
        <f t="shared" si="28"/>
        <v/>
      </c>
      <c r="AJ27" s="163">
        <f t="shared" si="19"/>
        <v>0.3</v>
      </c>
      <c r="AK27" s="195" t="e">
        <f t="shared" si="20"/>
        <v>#VALUE!</v>
      </c>
      <c r="AL27" s="157" t="e">
        <f t="shared" si="21"/>
        <v>#VALUE!</v>
      </c>
      <c r="AM27" s="157" t="e">
        <f t="shared" si="22"/>
        <v>#VALUE!</v>
      </c>
    </row>
    <row r="28" spans="3:39" ht="15">
      <c r="C28"/>
      <c r="D28"/>
      <c r="E28" s="138">
        <f t="shared" si="4"/>
        <v>0</v>
      </c>
      <c r="F28" s="152">
        <f t="shared" si="5"/>
        <v>44338</v>
      </c>
      <c r="G28" s="152">
        <f t="shared" si="6"/>
        <v>44576</v>
      </c>
      <c r="H28" s="164">
        <f t="shared" si="7"/>
        <v>238</v>
      </c>
      <c r="I28" s="154"/>
      <c r="J28"/>
      <c r="K28" s="142">
        <f t="shared" si="8"/>
        <v>0</v>
      </c>
      <c r="L28" s="155">
        <f t="shared" si="9"/>
        <v>0.15</v>
      </c>
      <c r="M28" s="156" t="str">
        <f t="shared" si="10"/>
        <v/>
      </c>
      <c r="N28" s="155">
        <f t="shared" si="11"/>
        <v>0.05</v>
      </c>
      <c r="O28" s="156" t="str">
        <f t="shared" si="12"/>
        <v/>
      </c>
      <c r="P28" s="155">
        <f t="shared" si="13"/>
        <v>0.15</v>
      </c>
      <c r="Q28" s="157" t="str">
        <f t="shared" si="14"/>
        <v/>
      </c>
      <c r="R28" s="158">
        <f t="shared" si="0"/>
        <v>100</v>
      </c>
      <c r="S28" s="159" t="str">
        <f t="shared" si="15"/>
        <v/>
      </c>
      <c r="T28" s="160">
        <f t="shared" si="1"/>
        <v>1000</v>
      </c>
      <c r="U28" s="159" t="str">
        <f t="shared" si="16"/>
        <v/>
      </c>
      <c r="V28" s="148" t="s">
        <v>108</v>
      </c>
      <c r="W28" s="149"/>
      <c r="X28" s="149"/>
      <c r="Y28" s="149"/>
      <c r="Z28" s="145" t="str">
        <f t="shared" si="30"/>
        <v xml:space="preserve"> </v>
      </c>
      <c r="AA28" s="170" t="str">
        <f>IF(W28&gt;0,VLOOKUP(V28,'AE Tables'!$B$14:$E$23,$H$3,FALSE)," ")</f>
        <v xml:space="preserve"> </v>
      </c>
      <c r="AB28" s="147" t="str">
        <f t="shared" si="29"/>
        <v xml:space="preserve"> </v>
      </c>
      <c r="AC28" s="171">
        <f>IF(U28&gt;0,VLOOKUP($AC$6,'AE Tables'!$B$24:$E$24,$H$3,FALSE)," ")</f>
        <v>8</v>
      </c>
      <c r="AD28" s="159" t="str">
        <f t="shared" si="24"/>
        <v/>
      </c>
      <c r="AE28" s="162"/>
      <c r="AF28" s="157" t="str">
        <f t="shared" si="25"/>
        <v/>
      </c>
      <c r="AG28" s="159" t="e">
        <f t="shared" si="26"/>
        <v>#VALUE!</v>
      </c>
      <c r="AH28" s="157" t="str">
        <f t="shared" si="27"/>
        <v/>
      </c>
      <c r="AI28" s="159" t="str">
        <f t="shared" si="28"/>
        <v/>
      </c>
      <c r="AJ28" s="163">
        <f t="shared" si="19"/>
        <v>0.3</v>
      </c>
      <c r="AK28" s="195" t="e">
        <f t="shared" si="20"/>
        <v>#VALUE!</v>
      </c>
      <c r="AL28" s="157" t="e">
        <f t="shared" si="21"/>
        <v>#VALUE!</v>
      </c>
      <c r="AM28" s="157" t="e">
        <f t="shared" si="22"/>
        <v>#VALUE!</v>
      </c>
    </row>
    <row r="29" spans="3:39" ht="15">
      <c r="C29"/>
      <c r="D29"/>
      <c r="E29" s="138">
        <f t="shared" si="4"/>
        <v>0</v>
      </c>
      <c r="F29" s="152">
        <f t="shared" si="5"/>
        <v>44338</v>
      </c>
      <c r="G29" s="152">
        <f t="shared" si="6"/>
        <v>44576</v>
      </c>
      <c r="H29" s="164">
        <f t="shared" si="7"/>
        <v>238</v>
      </c>
      <c r="I29" s="154"/>
      <c r="J29"/>
      <c r="K29" s="142">
        <f t="shared" si="8"/>
        <v>0</v>
      </c>
      <c r="L29" s="155">
        <f t="shared" si="9"/>
        <v>0.15</v>
      </c>
      <c r="M29" s="156" t="str">
        <f t="shared" si="10"/>
        <v/>
      </c>
      <c r="N29" s="155">
        <f t="shared" si="11"/>
        <v>0.05</v>
      </c>
      <c r="O29" s="156" t="str">
        <f t="shared" si="12"/>
        <v/>
      </c>
      <c r="P29" s="155">
        <f t="shared" si="13"/>
        <v>0.15</v>
      </c>
      <c r="Q29" s="157" t="str">
        <f t="shared" si="14"/>
        <v/>
      </c>
      <c r="R29" s="158">
        <f t="shared" si="0"/>
        <v>100</v>
      </c>
      <c r="S29" s="159" t="str">
        <f t="shared" si="15"/>
        <v/>
      </c>
      <c r="T29" s="160">
        <f t="shared" si="1"/>
        <v>1000</v>
      </c>
      <c r="U29" s="159" t="str">
        <f t="shared" si="16"/>
        <v/>
      </c>
      <c r="V29" s="148" t="s">
        <v>108</v>
      </c>
      <c r="W29" s="161"/>
      <c r="X29" s="161"/>
      <c r="Y29" s="161"/>
      <c r="Z29" s="157" t="str">
        <f t="shared" si="30"/>
        <v xml:space="preserve"> </v>
      </c>
      <c r="AA29" s="170" t="str">
        <f>IF(W29&gt;0,VLOOKUP(V29,'AE Tables'!$B$14:$E$23,$H$3,FALSE)," ")</f>
        <v xml:space="preserve"> </v>
      </c>
      <c r="AB29" s="147" t="str">
        <f t="shared" si="29"/>
        <v xml:space="preserve"> </v>
      </c>
      <c r="AC29" s="171">
        <f>IF(U29&gt;0,VLOOKUP($AC$6,'AE Tables'!$B$24:$E$24,$H$3,FALSE)," ")</f>
        <v>8</v>
      </c>
      <c r="AD29" s="159" t="str">
        <f t="shared" si="24"/>
        <v/>
      </c>
      <c r="AE29" s="162"/>
      <c r="AF29" s="157" t="str">
        <f t="shared" si="25"/>
        <v/>
      </c>
      <c r="AG29" s="159" t="e">
        <f t="shared" si="26"/>
        <v>#VALUE!</v>
      </c>
      <c r="AH29" s="157" t="str">
        <f t="shared" si="27"/>
        <v/>
      </c>
      <c r="AI29" s="159" t="str">
        <f t="shared" si="28"/>
        <v/>
      </c>
      <c r="AJ29" s="163">
        <f t="shared" si="19"/>
        <v>0.3</v>
      </c>
      <c r="AK29" s="195" t="e">
        <f t="shared" si="20"/>
        <v>#VALUE!</v>
      </c>
      <c r="AL29" s="157" t="e">
        <f t="shared" si="21"/>
        <v>#VALUE!</v>
      </c>
      <c r="AM29" s="157" t="e">
        <f t="shared" si="22"/>
        <v>#VALUE!</v>
      </c>
    </row>
    <row r="30" spans="3:39" ht="15">
      <c r="C30"/>
      <c r="D30"/>
      <c r="E30" s="138">
        <f t="shared" si="4"/>
        <v>0</v>
      </c>
      <c r="F30" s="152">
        <f t="shared" si="5"/>
        <v>44338</v>
      </c>
      <c r="G30" s="152">
        <f t="shared" si="6"/>
        <v>44576</v>
      </c>
      <c r="H30" s="164">
        <f t="shared" si="7"/>
        <v>238</v>
      </c>
      <c r="I30" s="154"/>
      <c r="J30"/>
      <c r="K30" s="142">
        <f t="shared" si="8"/>
        <v>0</v>
      </c>
      <c r="L30" s="155">
        <f t="shared" si="9"/>
        <v>0.15</v>
      </c>
      <c r="M30" s="156" t="str">
        <f t="shared" si="10"/>
        <v/>
      </c>
      <c r="N30" s="155">
        <f t="shared" si="11"/>
        <v>0.05</v>
      </c>
      <c r="O30" s="156" t="str">
        <f t="shared" si="12"/>
        <v/>
      </c>
      <c r="P30" s="155">
        <f t="shared" si="13"/>
        <v>0.15</v>
      </c>
      <c r="Q30" s="157" t="str">
        <f t="shared" si="14"/>
        <v/>
      </c>
      <c r="R30" s="158">
        <f t="shared" si="0"/>
        <v>100</v>
      </c>
      <c r="S30" s="159" t="str">
        <f t="shared" si="15"/>
        <v/>
      </c>
      <c r="T30" s="160">
        <f t="shared" si="1"/>
        <v>1000</v>
      </c>
      <c r="U30" s="159" t="str">
        <f t="shared" si="16"/>
        <v/>
      </c>
      <c r="V30" s="148" t="s">
        <v>108</v>
      </c>
      <c r="W30" s="149"/>
      <c r="X30" s="149"/>
      <c r="Y30" s="149"/>
      <c r="Z30" s="145" t="str">
        <f t="shared" si="30"/>
        <v xml:space="preserve"> </v>
      </c>
      <c r="AA30" s="170" t="str">
        <f>IF(W30&gt;0,VLOOKUP(V30,'AE Tables'!$B$14:$E$23,$H$3,FALSE)," ")</f>
        <v xml:space="preserve"> </v>
      </c>
      <c r="AB30" s="147" t="str">
        <f t="shared" si="29"/>
        <v xml:space="preserve"> </v>
      </c>
      <c r="AC30" s="171">
        <f>IF(U30&gt;0,VLOOKUP($AC$6,'AE Tables'!$B$24:$E$24,$H$3,FALSE)," ")</f>
        <v>8</v>
      </c>
      <c r="AD30" s="159" t="str">
        <f t="shared" si="24"/>
        <v/>
      </c>
      <c r="AE30" s="162"/>
      <c r="AF30" s="157" t="str">
        <f t="shared" si="25"/>
        <v/>
      </c>
      <c r="AG30" s="159" t="e">
        <f t="shared" si="26"/>
        <v>#VALUE!</v>
      </c>
      <c r="AH30" s="157" t="str">
        <f t="shared" si="27"/>
        <v/>
      </c>
      <c r="AI30" s="159" t="str">
        <f t="shared" si="28"/>
        <v/>
      </c>
      <c r="AJ30" s="163">
        <f t="shared" si="19"/>
        <v>0.3</v>
      </c>
      <c r="AK30" s="195" t="e">
        <f t="shared" si="20"/>
        <v>#VALUE!</v>
      </c>
      <c r="AL30" s="157" t="e">
        <f t="shared" si="21"/>
        <v>#VALUE!</v>
      </c>
      <c r="AM30" s="157" t="e">
        <f t="shared" si="22"/>
        <v>#VALUE!</v>
      </c>
    </row>
    <row r="31" spans="3:39" ht="15">
      <c r="C31"/>
      <c r="D31"/>
      <c r="E31" s="138">
        <f t="shared" si="4"/>
        <v>0</v>
      </c>
      <c r="F31" s="152">
        <f t="shared" si="5"/>
        <v>44338</v>
      </c>
      <c r="G31" s="152">
        <f t="shared" si="6"/>
        <v>44576</v>
      </c>
      <c r="H31" s="164">
        <f t="shared" si="7"/>
        <v>238</v>
      </c>
      <c r="I31" s="154"/>
      <c r="J31"/>
      <c r="K31" s="142">
        <f t="shared" si="8"/>
        <v>0</v>
      </c>
      <c r="L31" s="155">
        <f t="shared" si="9"/>
        <v>0.15</v>
      </c>
      <c r="M31" s="156" t="str">
        <f t="shared" si="10"/>
        <v/>
      </c>
      <c r="N31" s="155">
        <f t="shared" si="11"/>
        <v>0.05</v>
      </c>
      <c r="O31" s="156" t="str">
        <f t="shared" si="12"/>
        <v/>
      </c>
      <c r="P31" s="155">
        <f t="shared" si="13"/>
        <v>0.15</v>
      </c>
      <c r="Q31" s="157" t="str">
        <f t="shared" si="14"/>
        <v/>
      </c>
      <c r="R31" s="158">
        <f t="shared" si="0"/>
        <v>100</v>
      </c>
      <c r="S31" s="159" t="str">
        <f t="shared" si="15"/>
        <v/>
      </c>
      <c r="T31" s="160">
        <f t="shared" si="1"/>
        <v>1000</v>
      </c>
      <c r="U31" s="159" t="str">
        <f t="shared" si="16"/>
        <v/>
      </c>
      <c r="V31" s="148" t="s">
        <v>108</v>
      </c>
      <c r="W31" s="161"/>
      <c r="X31" s="161"/>
      <c r="Y31" s="161"/>
      <c r="Z31" s="157" t="str">
        <f t="shared" si="30"/>
        <v xml:space="preserve"> </v>
      </c>
      <c r="AA31" s="170" t="str">
        <f>IF(W31&gt;0,VLOOKUP(V31,'AE Tables'!$B$14:$E$23,$H$3,FALSE)," ")</f>
        <v xml:space="preserve"> </v>
      </c>
      <c r="AB31" s="147" t="str">
        <f t="shared" si="29"/>
        <v xml:space="preserve"> </v>
      </c>
      <c r="AC31" s="171">
        <f>IF(U31&gt;0,VLOOKUP($AC$6,'AE Tables'!$B$24:$E$24,$H$3,FALSE)," ")</f>
        <v>8</v>
      </c>
      <c r="AD31" s="159" t="str">
        <f t="shared" si="24"/>
        <v/>
      </c>
      <c r="AE31" s="162"/>
      <c r="AF31" s="157" t="str">
        <f t="shared" si="25"/>
        <v/>
      </c>
      <c r="AG31" s="159" t="e">
        <f t="shared" si="26"/>
        <v>#VALUE!</v>
      </c>
      <c r="AH31" s="157" t="str">
        <f t="shared" si="27"/>
        <v/>
      </c>
      <c r="AI31" s="159" t="str">
        <f t="shared" si="28"/>
        <v/>
      </c>
      <c r="AJ31" s="163">
        <f t="shared" si="19"/>
        <v>0.3</v>
      </c>
      <c r="AK31" s="195" t="e">
        <f t="shared" si="20"/>
        <v>#VALUE!</v>
      </c>
      <c r="AL31" s="157" t="e">
        <f t="shared" si="21"/>
        <v>#VALUE!</v>
      </c>
      <c r="AM31" s="157" t="e">
        <f t="shared" si="22"/>
        <v>#VALUE!</v>
      </c>
    </row>
    <row r="32" spans="3:39" ht="15">
      <c r="C32"/>
      <c r="D32"/>
      <c r="E32" s="138">
        <f t="shared" si="4"/>
        <v>0</v>
      </c>
      <c r="F32" s="152">
        <f t="shared" si="5"/>
        <v>44338</v>
      </c>
      <c r="G32" s="152">
        <f t="shared" si="6"/>
        <v>44576</v>
      </c>
      <c r="H32" s="164">
        <f t="shared" si="7"/>
        <v>238</v>
      </c>
      <c r="I32" s="154"/>
      <c r="J32"/>
      <c r="K32" s="142">
        <f t="shared" si="8"/>
        <v>0</v>
      </c>
      <c r="L32" s="155">
        <f t="shared" si="9"/>
        <v>0.15</v>
      </c>
      <c r="M32" s="156" t="str">
        <f t="shared" si="10"/>
        <v/>
      </c>
      <c r="N32" s="155">
        <f t="shared" si="11"/>
        <v>0.05</v>
      </c>
      <c r="O32" s="156" t="str">
        <f t="shared" si="12"/>
        <v/>
      </c>
      <c r="P32" s="155">
        <f t="shared" si="13"/>
        <v>0.15</v>
      </c>
      <c r="Q32" s="157" t="str">
        <f t="shared" si="14"/>
        <v/>
      </c>
      <c r="R32" s="158">
        <f t="shared" si="0"/>
        <v>100</v>
      </c>
      <c r="S32" s="159" t="str">
        <f t="shared" si="15"/>
        <v/>
      </c>
      <c r="T32" s="160">
        <f t="shared" si="1"/>
        <v>1000</v>
      </c>
      <c r="U32" s="159" t="str">
        <f t="shared" si="16"/>
        <v/>
      </c>
      <c r="V32" s="148" t="s">
        <v>108</v>
      </c>
      <c r="W32" s="149"/>
      <c r="X32" s="149"/>
      <c r="Y32" s="149"/>
      <c r="Z32" s="145" t="str">
        <f t="shared" si="30"/>
        <v xml:space="preserve"> </v>
      </c>
      <c r="AA32" s="170" t="str">
        <f>IF(W32&gt;0,VLOOKUP(V32,'AE Tables'!$B$14:$E$23,$H$3,FALSE)," ")</f>
        <v xml:space="preserve"> </v>
      </c>
      <c r="AB32" s="147" t="str">
        <f t="shared" si="29"/>
        <v xml:space="preserve"> </v>
      </c>
      <c r="AC32" s="171">
        <f>IF(U32&gt;0,VLOOKUP($AC$6,'AE Tables'!$B$24:$E$24,$H$3,FALSE)," ")</f>
        <v>8</v>
      </c>
      <c r="AD32" s="159" t="str">
        <f t="shared" si="24"/>
        <v/>
      </c>
      <c r="AE32" s="162"/>
      <c r="AF32" s="157" t="str">
        <f t="shared" si="25"/>
        <v/>
      </c>
      <c r="AG32" s="159" t="e">
        <f t="shared" si="26"/>
        <v>#VALUE!</v>
      </c>
      <c r="AH32" s="157" t="str">
        <f t="shared" si="27"/>
        <v/>
      </c>
      <c r="AI32" s="159" t="str">
        <f t="shared" si="28"/>
        <v/>
      </c>
      <c r="AJ32" s="163">
        <f t="shared" si="19"/>
        <v>0.3</v>
      </c>
      <c r="AK32" s="195" t="e">
        <f t="shared" si="20"/>
        <v>#VALUE!</v>
      </c>
      <c r="AL32" s="157" t="e">
        <f t="shared" si="21"/>
        <v>#VALUE!</v>
      </c>
      <c r="AM32" s="157" t="e">
        <f t="shared" si="22"/>
        <v>#VALUE!</v>
      </c>
    </row>
    <row r="33" spans="3:39" ht="15">
      <c r="C33"/>
      <c r="D33"/>
      <c r="E33" s="138">
        <f t="shared" si="4"/>
        <v>0</v>
      </c>
      <c r="F33" s="152">
        <f t="shared" si="5"/>
        <v>44338</v>
      </c>
      <c r="G33" s="152">
        <f t="shared" si="6"/>
        <v>44576</v>
      </c>
      <c r="H33" s="164">
        <f t="shared" si="7"/>
        <v>238</v>
      </c>
      <c r="I33" s="154"/>
      <c r="J33"/>
      <c r="K33" s="142">
        <f t="shared" si="8"/>
        <v>0</v>
      </c>
      <c r="L33" s="155">
        <f t="shared" si="9"/>
        <v>0.15</v>
      </c>
      <c r="M33" s="156" t="str">
        <f t="shared" si="10"/>
        <v/>
      </c>
      <c r="N33" s="155">
        <f t="shared" si="11"/>
        <v>0.05</v>
      </c>
      <c r="O33" s="156" t="str">
        <f t="shared" si="12"/>
        <v/>
      </c>
      <c r="P33" s="155">
        <f t="shared" si="13"/>
        <v>0.15</v>
      </c>
      <c r="Q33" s="157" t="str">
        <f t="shared" si="14"/>
        <v/>
      </c>
      <c r="R33" s="158">
        <f t="shared" si="0"/>
        <v>100</v>
      </c>
      <c r="S33" s="159" t="str">
        <f t="shared" si="15"/>
        <v/>
      </c>
      <c r="T33" s="160">
        <f t="shared" si="1"/>
        <v>1000</v>
      </c>
      <c r="U33" s="159" t="str">
        <f t="shared" si="16"/>
        <v/>
      </c>
      <c r="V33" s="148" t="s">
        <v>108</v>
      </c>
      <c r="W33" s="161"/>
      <c r="X33" s="161"/>
      <c r="Y33" s="161"/>
      <c r="Z33" s="157" t="str">
        <f t="shared" si="30"/>
        <v xml:space="preserve"> </v>
      </c>
      <c r="AA33" s="170" t="str">
        <f>IF(W33&gt;0,VLOOKUP(V33,'AE Tables'!$B$14:$E$23,$H$3,FALSE)," ")</f>
        <v xml:space="preserve"> </v>
      </c>
      <c r="AB33" s="147" t="str">
        <f t="shared" si="29"/>
        <v xml:space="preserve"> </v>
      </c>
      <c r="AC33" s="171">
        <f>IF(U33&gt;0,VLOOKUP($AC$6,'AE Tables'!$B$24:$E$24,$H$3,FALSE)," ")</f>
        <v>8</v>
      </c>
      <c r="AD33" s="159" t="str">
        <f t="shared" si="24"/>
        <v/>
      </c>
      <c r="AE33" s="162"/>
      <c r="AF33" s="157" t="str">
        <f t="shared" si="25"/>
        <v/>
      </c>
      <c r="AG33" s="159" t="e">
        <f t="shared" si="26"/>
        <v>#VALUE!</v>
      </c>
      <c r="AH33" s="157" t="str">
        <f t="shared" si="27"/>
        <v/>
      </c>
      <c r="AI33" s="159" t="str">
        <f t="shared" si="28"/>
        <v/>
      </c>
      <c r="AJ33" s="163">
        <f t="shared" si="19"/>
        <v>0.3</v>
      </c>
      <c r="AK33" s="195" t="e">
        <f t="shared" si="20"/>
        <v>#VALUE!</v>
      </c>
      <c r="AL33" s="157" t="e">
        <f t="shared" si="21"/>
        <v>#VALUE!</v>
      </c>
      <c r="AM33" s="157" t="e">
        <f t="shared" si="22"/>
        <v>#VALUE!</v>
      </c>
    </row>
    <row r="34" spans="3:39" ht="15">
      <c r="C34"/>
      <c r="D34"/>
      <c r="E34" s="138">
        <f t="shared" si="4"/>
        <v>0</v>
      </c>
      <c r="F34" s="152">
        <f t="shared" si="5"/>
        <v>44338</v>
      </c>
      <c r="G34" s="152">
        <f t="shared" si="6"/>
        <v>44576</v>
      </c>
      <c r="H34" s="164">
        <f t="shared" si="7"/>
        <v>238</v>
      </c>
      <c r="I34" s="154"/>
      <c r="J34"/>
      <c r="K34" s="142">
        <f t="shared" si="8"/>
        <v>0</v>
      </c>
      <c r="L34" s="155">
        <f t="shared" si="9"/>
        <v>0.15</v>
      </c>
      <c r="M34" s="156" t="str">
        <f t="shared" si="10"/>
        <v/>
      </c>
      <c r="N34" s="155">
        <f t="shared" si="11"/>
        <v>0.05</v>
      </c>
      <c r="O34" s="156" t="str">
        <f t="shared" si="12"/>
        <v/>
      </c>
      <c r="P34" s="155">
        <f t="shared" si="13"/>
        <v>0.15</v>
      </c>
      <c r="Q34" s="157" t="str">
        <f t="shared" si="14"/>
        <v/>
      </c>
      <c r="R34" s="158">
        <f t="shared" si="0"/>
        <v>100</v>
      </c>
      <c r="S34" s="159" t="str">
        <f t="shared" si="15"/>
        <v/>
      </c>
      <c r="T34" s="160">
        <f t="shared" si="1"/>
        <v>1000</v>
      </c>
      <c r="U34" s="159" t="str">
        <f t="shared" si="16"/>
        <v/>
      </c>
      <c r="V34" s="148" t="s">
        <v>108</v>
      </c>
      <c r="W34" s="149"/>
      <c r="X34" s="149"/>
      <c r="Y34" s="149"/>
      <c r="Z34" s="145" t="str">
        <f t="shared" si="30"/>
        <v xml:space="preserve"> </v>
      </c>
      <c r="AA34" s="170" t="str">
        <f>IF(W34&gt;0,VLOOKUP(V34,'AE Tables'!$B$14:$E$23,$H$3,FALSE)," ")</f>
        <v xml:space="preserve"> </v>
      </c>
      <c r="AB34" s="147" t="str">
        <f t="shared" si="29"/>
        <v xml:space="preserve"> </v>
      </c>
      <c r="AC34" s="171">
        <f>IF(U34&gt;0,VLOOKUP($AC$6,'AE Tables'!$B$24:$E$24,$H$3,FALSE)," ")</f>
        <v>8</v>
      </c>
      <c r="AD34" s="159" t="str">
        <f t="shared" si="24"/>
        <v/>
      </c>
      <c r="AE34" s="162"/>
      <c r="AF34" s="157" t="str">
        <f t="shared" si="25"/>
        <v/>
      </c>
      <c r="AG34" s="159" t="e">
        <f t="shared" si="26"/>
        <v>#VALUE!</v>
      </c>
      <c r="AH34" s="157" t="str">
        <f t="shared" si="27"/>
        <v/>
      </c>
      <c r="AI34" s="159" t="str">
        <f t="shared" si="28"/>
        <v/>
      </c>
      <c r="AJ34" s="163">
        <f t="shared" si="19"/>
        <v>0.3</v>
      </c>
      <c r="AK34" s="195" t="e">
        <f t="shared" si="20"/>
        <v>#VALUE!</v>
      </c>
      <c r="AL34" s="157" t="e">
        <f t="shared" si="21"/>
        <v>#VALUE!</v>
      </c>
      <c r="AM34" s="157" t="e">
        <f t="shared" si="22"/>
        <v>#VALUE!</v>
      </c>
    </row>
    <row r="35" spans="3:39" ht="15">
      <c r="C35"/>
      <c r="D35"/>
      <c r="E35" s="138">
        <f t="shared" si="4"/>
        <v>0</v>
      </c>
      <c r="F35" s="152">
        <f t="shared" si="5"/>
        <v>44338</v>
      </c>
      <c r="G35" s="152">
        <f t="shared" si="6"/>
        <v>44576</v>
      </c>
      <c r="H35" s="164">
        <f t="shared" si="7"/>
        <v>238</v>
      </c>
      <c r="I35" s="154"/>
      <c r="J35"/>
      <c r="K35" s="142">
        <f t="shared" si="8"/>
        <v>0</v>
      </c>
      <c r="L35" s="155">
        <f t="shared" si="9"/>
        <v>0.15</v>
      </c>
      <c r="M35" s="156" t="str">
        <f t="shared" si="10"/>
        <v/>
      </c>
      <c r="N35" s="155">
        <f t="shared" si="11"/>
        <v>0.05</v>
      </c>
      <c r="O35" s="156" t="str">
        <f t="shared" si="12"/>
        <v/>
      </c>
      <c r="P35" s="155">
        <f t="shared" si="13"/>
        <v>0.15</v>
      </c>
      <c r="Q35" s="157" t="str">
        <f t="shared" si="14"/>
        <v/>
      </c>
      <c r="R35" s="158">
        <f t="shared" si="0"/>
        <v>100</v>
      </c>
      <c r="S35" s="159" t="str">
        <f t="shared" si="15"/>
        <v/>
      </c>
      <c r="T35" s="160">
        <f t="shared" si="1"/>
        <v>1000</v>
      </c>
      <c r="U35" s="159" t="str">
        <f t="shared" si="16"/>
        <v/>
      </c>
      <c r="V35" s="148" t="s">
        <v>108</v>
      </c>
      <c r="W35" s="161"/>
      <c r="X35" s="161"/>
      <c r="Y35" s="161"/>
      <c r="Z35" s="157" t="str">
        <f t="shared" si="30"/>
        <v xml:space="preserve"> </v>
      </c>
      <c r="AA35" s="170" t="str">
        <f>IF(W35&gt;0,VLOOKUP(V35,'AE Tables'!$B$14:$E$23,$H$3,FALSE)," ")</f>
        <v xml:space="preserve"> </v>
      </c>
      <c r="AB35" s="147" t="str">
        <f t="shared" si="29"/>
        <v xml:space="preserve"> </v>
      </c>
      <c r="AC35" s="171">
        <f>IF(U35&gt;0,VLOOKUP($AC$6,'AE Tables'!$B$24:$E$24,$H$3,FALSE)," ")</f>
        <v>8</v>
      </c>
      <c r="AD35" s="159" t="str">
        <f t="shared" si="24"/>
        <v/>
      </c>
      <c r="AE35" s="162"/>
      <c r="AF35" s="157" t="str">
        <f t="shared" si="25"/>
        <v/>
      </c>
      <c r="AG35" s="159" t="e">
        <f t="shared" si="26"/>
        <v>#VALUE!</v>
      </c>
      <c r="AH35" s="157" t="str">
        <f t="shared" si="27"/>
        <v/>
      </c>
      <c r="AI35" s="159" t="str">
        <f t="shared" si="28"/>
        <v/>
      </c>
      <c r="AJ35" s="163">
        <f t="shared" si="19"/>
        <v>0.3</v>
      </c>
      <c r="AK35" s="195" t="e">
        <f t="shared" si="20"/>
        <v>#VALUE!</v>
      </c>
      <c r="AL35" s="157" t="e">
        <f t="shared" si="21"/>
        <v>#VALUE!</v>
      </c>
      <c r="AM35" s="157" t="e">
        <f t="shared" si="22"/>
        <v>#VALUE!</v>
      </c>
    </row>
    <row r="36" spans="3:39" ht="15">
      <c r="C36"/>
      <c r="D36"/>
      <c r="E36" s="138">
        <f t="shared" si="4"/>
        <v>0</v>
      </c>
      <c r="F36" s="152">
        <f t="shared" si="5"/>
        <v>44338</v>
      </c>
      <c r="G36" s="152">
        <f t="shared" si="6"/>
        <v>44576</v>
      </c>
      <c r="H36" s="164">
        <f t="shared" si="7"/>
        <v>238</v>
      </c>
      <c r="I36" s="154"/>
      <c r="J36"/>
      <c r="K36" s="142">
        <f t="shared" si="8"/>
        <v>0</v>
      </c>
      <c r="L36" s="155">
        <f t="shared" si="9"/>
        <v>0.15</v>
      </c>
      <c r="M36" s="156" t="str">
        <f t="shared" si="10"/>
        <v/>
      </c>
      <c r="N36" s="155">
        <f t="shared" si="11"/>
        <v>0.05</v>
      </c>
      <c r="O36" s="156" t="str">
        <f t="shared" si="12"/>
        <v/>
      </c>
      <c r="P36" s="155">
        <f t="shared" si="13"/>
        <v>0.15</v>
      </c>
      <c r="Q36" s="157" t="str">
        <f t="shared" si="14"/>
        <v/>
      </c>
      <c r="R36" s="158">
        <f t="shared" si="0"/>
        <v>100</v>
      </c>
      <c r="S36" s="159" t="str">
        <f t="shared" si="15"/>
        <v/>
      </c>
      <c r="T36" s="160">
        <f t="shared" si="1"/>
        <v>1000</v>
      </c>
      <c r="U36" s="159" t="str">
        <f t="shared" si="16"/>
        <v/>
      </c>
      <c r="V36" s="148" t="s">
        <v>108</v>
      </c>
      <c r="W36" s="149"/>
      <c r="X36" s="149"/>
      <c r="Y36" s="149"/>
      <c r="Z36" s="145" t="str">
        <f t="shared" si="30"/>
        <v xml:space="preserve"> </v>
      </c>
      <c r="AA36" s="170" t="str">
        <f>IF(W36&gt;0,VLOOKUP(V36,'AE Tables'!$B$14:$E$23,$H$3,FALSE)," ")</f>
        <v xml:space="preserve"> </v>
      </c>
      <c r="AB36" s="147" t="str">
        <f t="shared" si="29"/>
        <v xml:space="preserve"> </v>
      </c>
      <c r="AC36" s="171">
        <f>IF(U36&gt;0,VLOOKUP($AC$6,'AE Tables'!$B$24:$E$24,$H$3,FALSE)," ")</f>
        <v>8</v>
      </c>
      <c r="AD36" s="159" t="str">
        <f t="shared" si="24"/>
        <v/>
      </c>
      <c r="AE36" s="162"/>
      <c r="AF36" s="157" t="str">
        <f t="shared" si="25"/>
        <v/>
      </c>
      <c r="AG36" s="159" t="e">
        <f t="shared" si="26"/>
        <v>#VALUE!</v>
      </c>
      <c r="AH36" s="157" t="str">
        <f t="shared" si="27"/>
        <v/>
      </c>
      <c r="AI36" s="159" t="str">
        <f t="shared" si="28"/>
        <v/>
      </c>
      <c r="AJ36" s="163">
        <f t="shared" si="19"/>
        <v>0.3</v>
      </c>
      <c r="AK36" s="195" t="e">
        <f t="shared" si="20"/>
        <v>#VALUE!</v>
      </c>
      <c r="AL36" s="157" t="e">
        <f t="shared" si="21"/>
        <v>#VALUE!</v>
      </c>
      <c r="AM36" s="157" t="e">
        <f t="shared" si="22"/>
        <v>#VALUE!</v>
      </c>
    </row>
    <row r="37" spans="3:39" ht="15">
      <c r="C37"/>
      <c r="D37"/>
      <c r="E37" s="138">
        <f t="shared" si="4"/>
        <v>0</v>
      </c>
      <c r="F37" s="152">
        <f t="shared" si="5"/>
        <v>44338</v>
      </c>
      <c r="G37" s="152">
        <f t="shared" si="6"/>
        <v>44576</v>
      </c>
      <c r="H37" s="164">
        <f t="shared" si="7"/>
        <v>238</v>
      </c>
      <c r="I37" s="154"/>
      <c r="J37"/>
      <c r="K37" s="142">
        <f t="shared" si="8"/>
        <v>0</v>
      </c>
      <c r="L37" s="155">
        <f t="shared" si="9"/>
        <v>0.15</v>
      </c>
      <c r="M37" s="156" t="str">
        <f t="shared" si="10"/>
        <v/>
      </c>
      <c r="N37" s="155">
        <f t="shared" si="11"/>
        <v>0.05</v>
      </c>
      <c r="O37" s="156" t="str">
        <f t="shared" si="12"/>
        <v/>
      </c>
      <c r="P37" s="155">
        <f t="shared" si="13"/>
        <v>0.15</v>
      </c>
      <c r="Q37" s="157" t="str">
        <f t="shared" si="14"/>
        <v/>
      </c>
      <c r="R37" s="158">
        <f t="shared" si="0"/>
        <v>100</v>
      </c>
      <c r="S37" s="159" t="str">
        <f t="shared" si="15"/>
        <v/>
      </c>
      <c r="T37" s="160">
        <f t="shared" si="1"/>
        <v>1000</v>
      </c>
      <c r="U37" s="159" t="str">
        <f t="shared" si="16"/>
        <v/>
      </c>
      <c r="V37" s="148" t="s">
        <v>108</v>
      </c>
      <c r="W37" s="161"/>
      <c r="X37" s="161"/>
      <c r="Y37" s="161"/>
      <c r="Z37" s="157" t="str">
        <f t="shared" si="30"/>
        <v xml:space="preserve"> </v>
      </c>
      <c r="AA37" s="170" t="str">
        <f>IF(W37&gt;0,VLOOKUP(V37,'AE Tables'!$B$14:$E$23,$H$3,FALSE)," ")</f>
        <v xml:space="preserve"> </v>
      </c>
      <c r="AB37" s="147" t="str">
        <f t="shared" si="29"/>
        <v xml:space="preserve"> </v>
      </c>
      <c r="AC37" s="171">
        <f>IF(U37&gt;0,VLOOKUP($AC$6,'AE Tables'!$B$24:$E$24,$H$3,FALSE)," ")</f>
        <v>8</v>
      </c>
      <c r="AD37" s="159" t="str">
        <f t="shared" si="24"/>
        <v/>
      </c>
      <c r="AE37" s="162"/>
      <c r="AF37" s="157" t="str">
        <f t="shared" si="25"/>
        <v/>
      </c>
      <c r="AG37" s="159" t="e">
        <f t="shared" si="26"/>
        <v>#VALUE!</v>
      </c>
      <c r="AH37" s="157" t="str">
        <f t="shared" si="27"/>
        <v/>
      </c>
      <c r="AI37" s="159" t="str">
        <f t="shared" si="28"/>
        <v/>
      </c>
      <c r="AJ37" s="163">
        <f t="shared" si="19"/>
        <v>0.3</v>
      </c>
      <c r="AK37" s="195" t="e">
        <f t="shared" si="20"/>
        <v>#VALUE!</v>
      </c>
      <c r="AL37" s="157" t="e">
        <f t="shared" si="21"/>
        <v>#VALUE!</v>
      </c>
      <c r="AM37" s="157" t="e">
        <f t="shared" si="22"/>
        <v>#VALUE!</v>
      </c>
    </row>
    <row r="38" spans="3:39" ht="15">
      <c r="C38"/>
      <c r="D38"/>
      <c r="E38" s="138">
        <f t="shared" si="4"/>
        <v>0</v>
      </c>
      <c r="F38" s="152">
        <f t="shared" si="5"/>
        <v>44338</v>
      </c>
      <c r="G38" s="152">
        <f t="shared" si="6"/>
        <v>44576</v>
      </c>
      <c r="H38" s="164">
        <f t="shared" si="7"/>
        <v>238</v>
      </c>
      <c r="I38" s="154"/>
      <c r="J38"/>
      <c r="K38" s="142">
        <f t="shared" si="8"/>
        <v>0</v>
      </c>
      <c r="L38" s="155">
        <f t="shared" si="9"/>
        <v>0.15</v>
      </c>
      <c r="M38" s="156" t="str">
        <f t="shared" si="10"/>
        <v/>
      </c>
      <c r="N38" s="155">
        <f t="shared" si="11"/>
        <v>0.05</v>
      </c>
      <c r="O38" s="156" t="str">
        <f t="shared" si="12"/>
        <v/>
      </c>
      <c r="P38" s="155">
        <f t="shared" si="13"/>
        <v>0.15</v>
      </c>
      <c r="Q38" s="157" t="str">
        <f t="shared" si="14"/>
        <v/>
      </c>
      <c r="R38" s="158">
        <f t="shared" si="0"/>
        <v>100</v>
      </c>
      <c r="S38" s="159" t="str">
        <f t="shared" si="15"/>
        <v/>
      </c>
      <c r="T38" s="160">
        <f t="shared" si="1"/>
        <v>1000</v>
      </c>
      <c r="U38" s="159" t="str">
        <f t="shared" si="16"/>
        <v/>
      </c>
      <c r="V38" s="148" t="s">
        <v>108</v>
      </c>
      <c r="W38" s="149"/>
      <c r="X38" s="149"/>
      <c r="Y38" s="149"/>
      <c r="Z38" s="145" t="str">
        <f t="shared" si="30"/>
        <v xml:space="preserve"> </v>
      </c>
      <c r="AA38" s="170" t="str">
        <f>IF(W38&gt;0,VLOOKUP(V38,'AE Tables'!$B$14:$E$23,$H$3,FALSE)," ")</f>
        <v xml:space="preserve"> </v>
      </c>
      <c r="AB38" s="147" t="str">
        <f t="shared" si="29"/>
        <v xml:space="preserve"> </v>
      </c>
      <c r="AC38" s="171">
        <f>IF(U38&gt;0,VLOOKUP($AC$6,'AE Tables'!$B$24:$E$24,$H$3,FALSE)," ")</f>
        <v>8</v>
      </c>
      <c r="AD38" s="159" t="str">
        <f t="shared" si="24"/>
        <v/>
      </c>
      <c r="AE38" s="162"/>
      <c r="AF38" s="157" t="str">
        <f t="shared" si="25"/>
        <v/>
      </c>
      <c r="AG38" s="159" t="e">
        <f t="shared" si="26"/>
        <v>#VALUE!</v>
      </c>
      <c r="AH38" s="157" t="str">
        <f t="shared" si="27"/>
        <v/>
      </c>
      <c r="AI38" s="159" t="str">
        <f t="shared" si="28"/>
        <v/>
      </c>
      <c r="AJ38" s="163">
        <f t="shared" si="19"/>
        <v>0.3</v>
      </c>
      <c r="AK38" s="195" t="e">
        <f t="shared" si="20"/>
        <v>#VALUE!</v>
      </c>
      <c r="AL38" s="157" t="e">
        <f t="shared" si="21"/>
        <v>#VALUE!</v>
      </c>
      <c r="AM38" s="157" t="e">
        <f t="shared" si="22"/>
        <v>#VALUE!</v>
      </c>
    </row>
    <row r="39" spans="3:39" ht="15">
      <c r="C39"/>
      <c r="D39"/>
      <c r="E39" s="138">
        <f t="shared" si="4"/>
        <v>0</v>
      </c>
      <c r="F39" s="152">
        <f t="shared" si="5"/>
        <v>44338</v>
      </c>
      <c r="G39" s="152">
        <f t="shared" si="6"/>
        <v>44576</v>
      </c>
      <c r="H39" s="164">
        <f t="shared" si="7"/>
        <v>238</v>
      </c>
      <c r="I39" s="154"/>
      <c r="J39"/>
      <c r="K39" s="142">
        <f t="shared" si="8"/>
        <v>0</v>
      </c>
      <c r="L39" s="155">
        <f t="shared" si="9"/>
        <v>0.15</v>
      </c>
      <c r="M39" s="156" t="str">
        <f t="shared" si="10"/>
        <v/>
      </c>
      <c r="N39" s="155">
        <f t="shared" si="11"/>
        <v>0.05</v>
      </c>
      <c r="O39" s="156" t="str">
        <f t="shared" si="12"/>
        <v/>
      </c>
      <c r="P39" s="155">
        <f t="shared" si="13"/>
        <v>0.15</v>
      </c>
      <c r="Q39" s="157" t="str">
        <f t="shared" ref="Q39:Q40" si="31">IF(K39&gt;0,(K39-M39)*P39,"")</f>
        <v/>
      </c>
      <c r="R39" s="158">
        <f t="shared" si="0"/>
        <v>100</v>
      </c>
      <c r="S39" s="159" t="str">
        <f t="shared" ref="S39:S40" si="32">IF(K39&gt;0,K39-M39-O39+R39,"")</f>
        <v/>
      </c>
      <c r="T39" s="160">
        <f t="shared" si="1"/>
        <v>1000</v>
      </c>
      <c r="U39" s="159" t="str">
        <f t="shared" ref="U39:U40" si="33">IF(K39&gt;0,(IF(T39&gt;Q39,S39-T39,S39-Q39)),"")</f>
        <v/>
      </c>
      <c r="V39" s="148" t="s">
        <v>108</v>
      </c>
      <c r="W39" s="161"/>
      <c r="X39" s="161"/>
      <c r="Y39" s="161"/>
      <c r="Z39" s="157" t="str">
        <f t="shared" si="30"/>
        <v xml:space="preserve"> </v>
      </c>
      <c r="AA39" s="170" t="str">
        <f>IF(W39&gt;0,VLOOKUP(V39,'AE Tables'!$B$14:$E$23,$H$3,FALSE)," ")</f>
        <v xml:space="preserve"> </v>
      </c>
      <c r="AB39" s="147" t="str">
        <f t="shared" si="29"/>
        <v xml:space="preserve"> </v>
      </c>
      <c r="AC39" s="171">
        <f>IF(U39&gt;0,VLOOKUP($AC$6,'AE Tables'!$B$24:$E$24,$H$3,FALSE)," ")</f>
        <v>8</v>
      </c>
      <c r="AD39" s="159" t="str">
        <f t="shared" ref="AD39:AD102" si="34">IF(W39&gt;0,AC39*AB39*H39/D39,"")</f>
        <v/>
      </c>
      <c r="AE39" s="162"/>
      <c r="AF39" s="157" t="str">
        <f t="shared" ref="AF39:AF102" si="35">IF(W39&gt;0,(U39*E39)/(AC39*AB39),"")</f>
        <v/>
      </c>
      <c r="AG39" s="159" t="e">
        <f t="shared" ref="AG39:AG102" si="36">IF(U39&gt;0,(U39*D39)/(AC39*H39),"")</f>
        <v>#VALUE!</v>
      </c>
      <c r="AH39" s="157" t="str">
        <f t="shared" ref="AH39:AH102" si="37">IF(W39&gt;0,AD39/S39*100,"")</f>
        <v/>
      </c>
      <c r="AI39" s="159" t="str">
        <f t="shared" ref="AI39:AI102" si="38">IF(W39&gt;0,S39-AD39,"")</f>
        <v/>
      </c>
      <c r="AJ39" s="163">
        <f t="shared" si="19"/>
        <v>0.3</v>
      </c>
      <c r="AK39" s="195" t="e">
        <f t="shared" ref="AK39:AK102" si="39">IF(U39&gt;0,S39*AJ39*E39/(AC39*H39),0)</f>
        <v>#VALUE!</v>
      </c>
      <c r="AL39" s="157" t="e">
        <f t="shared" ref="AL39:AL102" si="40">IF(AK39&gt;0,U39*AJ39/AC39,0)</f>
        <v>#VALUE!</v>
      </c>
      <c r="AM39" s="157" t="e">
        <f t="shared" ref="AM39:AM102" si="41">IF(AL39&gt;0,AL39*E39,0)</f>
        <v>#VALUE!</v>
      </c>
    </row>
    <row r="40" spans="3:39" ht="15">
      <c r="C40"/>
      <c r="D40"/>
      <c r="E40" s="138">
        <f t="shared" si="4"/>
        <v>0</v>
      </c>
      <c r="F40" s="152">
        <f t="shared" si="5"/>
        <v>44338</v>
      </c>
      <c r="G40" s="152">
        <f t="shared" si="6"/>
        <v>44576</v>
      </c>
      <c r="H40" s="164">
        <f t="shared" si="7"/>
        <v>238</v>
      </c>
      <c r="I40" s="154"/>
      <c r="J40"/>
      <c r="K40" s="142">
        <f t="shared" si="8"/>
        <v>0</v>
      </c>
      <c r="L40" s="155">
        <f t="shared" si="9"/>
        <v>0.15</v>
      </c>
      <c r="M40" s="156" t="str">
        <f t="shared" si="10"/>
        <v/>
      </c>
      <c r="N40" s="155">
        <f t="shared" si="11"/>
        <v>0.05</v>
      </c>
      <c r="O40" s="156" t="str">
        <f t="shared" si="12"/>
        <v/>
      </c>
      <c r="P40" s="155">
        <f t="shared" si="13"/>
        <v>0.15</v>
      </c>
      <c r="Q40" s="157" t="str">
        <f t="shared" si="31"/>
        <v/>
      </c>
      <c r="R40" s="158">
        <f t="shared" si="0"/>
        <v>100</v>
      </c>
      <c r="S40" s="159" t="str">
        <f t="shared" si="32"/>
        <v/>
      </c>
      <c r="T40" s="160">
        <f t="shared" si="1"/>
        <v>1000</v>
      </c>
      <c r="U40" s="159" t="str">
        <f t="shared" si="33"/>
        <v/>
      </c>
      <c r="V40" s="148" t="s">
        <v>108</v>
      </c>
      <c r="W40" s="149"/>
      <c r="X40" s="149"/>
      <c r="Y40" s="149"/>
      <c r="Z40" s="145" t="str">
        <f t="shared" si="30"/>
        <v xml:space="preserve"> </v>
      </c>
      <c r="AA40" s="170" t="str">
        <f>IF(W40&gt;0,VLOOKUP(V40,'AE Tables'!$B$14:$E$23,$H$3,FALSE)," ")</f>
        <v xml:space="preserve"> </v>
      </c>
      <c r="AB40" s="147" t="str">
        <f t="shared" si="29"/>
        <v xml:space="preserve"> </v>
      </c>
      <c r="AC40" s="171">
        <f>IF(U40&gt;0,VLOOKUP($AC$6,'AE Tables'!$B$24:$E$24,$H$3,FALSE)," ")</f>
        <v>8</v>
      </c>
      <c r="AD40" s="159" t="str">
        <f t="shared" si="34"/>
        <v/>
      </c>
      <c r="AE40" s="162"/>
      <c r="AF40" s="157" t="str">
        <f t="shared" si="35"/>
        <v/>
      </c>
      <c r="AG40" s="159" t="e">
        <f t="shared" si="36"/>
        <v>#VALUE!</v>
      </c>
      <c r="AH40" s="157" t="str">
        <f t="shared" si="37"/>
        <v/>
      </c>
      <c r="AI40" s="159" t="str">
        <f t="shared" si="38"/>
        <v/>
      </c>
      <c r="AJ40" s="163">
        <f t="shared" si="19"/>
        <v>0.3</v>
      </c>
      <c r="AK40" s="195" t="e">
        <f t="shared" si="39"/>
        <v>#VALUE!</v>
      </c>
      <c r="AL40" s="157" t="e">
        <f t="shared" si="40"/>
        <v>#VALUE!</v>
      </c>
      <c r="AM40" s="157" t="e">
        <f t="shared" si="41"/>
        <v>#VALUE!</v>
      </c>
    </row>
    <row r="41" spans="3:39" ht="15">
      <c r="C41"/>
      <c r="D41"/>
      <c r="E41" s="138">
        <f t="shared" si="4"/>
        <v>0</v>
      </c>
      <c r="F41" s="152">
        <f t="shared" si="5"/>
        <v>44338</v>
      </c>
      <c r="G41" s="152">
        <f t="shared" si="6"/>
        <v>44576</v>
      </c>
      <c r="H41" s="164">
        <f t="shared" si="7"/>
        <v>238</v>
      </c>
      <c r="I41" s="154"/>
      <c r="J41"/>
      <c r="K41" s="142">
        <f t="shared" si="8"/>
        <v>0</v>
      </c>
      <c r="L41" s="155">
        <f t="shared" si="9"/>
        <v>0.15</v>
      </c>
      <c r="M41" s="156" t="str">
        <f t="shared" si="10"/>
        <v/>
      </c>
      <c r="N41" s="155">
        <f t="shared" si="11"/>
        <v>0.05</v>
      </c>
      <c r="O41" s="156" t="str">
        <f t="shared" si="12"/>
        <v/>
      </c>
      <c r="P41" s="155">
        <f t="shared" si="13"/>
        <v>0.15</v>
      </c>
      <c r="Q41" s="157" t="str">
        <f t="shared" ref="Q41:Q104" si="42">IF(K41&gt;0,(K41-M41)*P41,"")</f>
        <v/>
      </c>
      <c r="R41" s="158">
        <f t="shared" si="0"/>
        <v>100</v>
      </c>
      <c r="S41" s="159" t="str">
        <f t="shared" ref="S41:S104" si="43">IF(K41&gt;0,K41-M41-O41+R41,"")</f>
        <v/>
      </c>
      <c r="T41" s="160">
        <f t="shared" si="1"/>
        <v>1000</v>
      </c>
      <c r="U41" s="159" t="str">
        <f t="shared" ref="U41:U104" si="44">IF(K41&gt;0,(IF(T41&gt;Q41,S41-T41,S41-Q41)),"")</f>
        <v/>
      </c>
      <c r="V41" s="148" t="s">
        <v>108</v>
      </c>
      <c r="W41" s="161"/>
      <c r="X41" s="161"/>
      <c r="Y41" s="161"/>
      <c r="Z41" s="157" t="str">
        <f t="shared" si="30"/>
        <v xml:space="preserve"> </v>
      </c>
      <c r="AA41" s="170" t="str">
        <f>IF(W41&gt;0,VLOOKUP(V41,'AE Tables'!$B$14:$E$23,$H$3,FALSE)," ")</f>
        <v xml:space="preserve"> </v>
      </c>
      <c r="AB41" s="147" t="str">
        <f t="shared" si="29"/>
        <v xml:space="preserve"> </v>
      </c>
      <c r="AC41" s="171">
        <f>IF(U41&gt;0,VLOOKUP($AC$6,'AE Tables'!$B$24:$E$24,$H$3,FALSE)," ")</f>
        <v>8</v>
      </c>
      <c r="AD41" s="159" t="str">
        <f t="shared" si="34"/>
        <v/>
      </c>
      <c r="AE41" s="162"/>
      <c r="AF41" s="157" t="str">
        <f t="shared" si="35"/>
        <v/>
      </c>
      <c r="AG41" s="159" t="e">
        <f t="shared" si="36"/>
        <v>#VALUE!</v>
      </c>
      <c r="AH41" s="157" t="str">
        <f t="shared" si="37"/>
        <v/>
      </c>
      <c r="AI41" s="159" t="str">
        <f t="shared" si="38"/>
        <v/>
      </c>
      <c r="AJ41" s="163">
        <f t="shared" si="19"/>
        <v>0.3</v>
      </c>
      <c r="AK41" s="195" t="e">
        <f t="shared" si="39"/>
        <v>#VALUE!</v>
      </c>
      <c r="AL41" s="157" t="e">
        <f t="shared" si="40"/>
        <v>#VALUE!</v>
      </c>
      <c r="AM41" s="157" t="e">
        <f t="shared" si="41"/>
        <v>#VALUE!</v>
      </c>
    </row>
    <row r="42" spans="3:39" ht="15">
      <c r="C42"/>
      <c r="D42"/>
      <c r="E42" s="138">
        <f t="shared" si="4"/>
        <v>0</v>
      </c>
      <c r="F42" s="152">
        <f t="shared" si="5"/>
        <v>44338</v>
      </c>
      <c r="G42" s="152">
        <f t="shared" si="6"/>
        <v>44576</v>
      </c>
      <c r="H42" s="164">
        <f t="shared" si="7"/>
        <v>238</v>
      </c>
      <c r="I42" s="154"/>
      <c r="J42"/>
      <c r="K42" s="142">
        <f t="shared" si="8"/>
        <v>0</v>
      </c>
      <c r="L42" s="155">
        <f t="shared" si="9"/>
        <v>0.15</v>
      </c>
      <c r="M42" s="156" t="str">
        <f t="shared" si="10"/>
        <v/>
      </c>
      <c r="N42" s="155">
        <f t="shared" si="11"/>
        <v>0.05</v>
      </c>
      <c r="O42" s="156" t="str">
        <f t="shared" si="12"/>
        <v/>
      </c>
      <c r="P42" s="155">
        <f t="shared" si="13"/>
        <v>0.15</v>
      </c>
      <c r="Q42" s="157" t="str">
        <f t="shared" si="42"/>
        <v/>
      </c>
      <c r="R42" s="158">
        <f t="shared" si="0"/>
        <v>100</v>
      </c>
      <c r="S42" s="159" t="str">
        <f t="shared" si="43"/>
        <v/>
      </c>
      <c r="T42" s="160">
        <f t="shared" si="1"/>
        <v>1000</v>
      </c>
      <c r="U42" s="159" t="str">
        <f t="shared" si="44"/>
        <v/>
      </c>
      <c r="V42" s="148" t="s">
        <v>108</v>
      </c>
      <c r="W42" s="149"/>
      <c r="X42" s="149"/>
      <c r="Y42" s="149"/>
      <c r="Z42" s="145" t="str">
        <f t="shared" si="30"/>
        <v xml:space="preserve"> </v>
      </c>
      <c r="AA42" s="170" t="str">
        <f>IF(W42&gt;0,VLOOKUP(V42,'AE Tables'!$B$14:$E$23,$H$3,FALSE)," ")</f>
        <v xml:space="preserve"> </v>
      </c>
      <c r="AB42" s="147" t="str">
        <f t="shared" si="29"/>
        <v xml:space="preserve"> </v>
      </c>
      <c r="AC42" s="171">
        <f>IF(U42&gt;0,VLOOKUP($AC$6,'AE Tables'!$B$24:$E$24,$H$3,FALSE)," ")</f>
        <v>8</v>
      </c>
      <c r="AD42" s="159" t="str">
        <f t="shared" si="34"/>
        <v/>
      </c>
      <c r="AE42" s="162"/>
      <c r="AF42" s="157" t="str">
        <f t="shared" si="35"/>
        <v/>
      </c>
      <c r="AG42" s="159" t="e">
        <f t="shared" si="36"/>
        <v>#VALUE!</v>
      </c>
      <c r="AH42" s="157" t="str">
        <f t="shared" si="37"/>
        <v/>
      </c>
      <c r="AI42" s="159" t="str">
        <f t="shared" si="38"/>
        <v/>
      </c>
      <c r="AJ42" s="163">
        <f t="shared" si="19"/>
        <v>0.3</v>
      </c>
      <c r="AK42" s="195" t="e">
        <f t="shared" si="39"/>
        <v>#VALUE!</v>
      </c>
      <c r="AL42" s="157" t="e">
        <f t="shared" si="40"/>
        <v>#VALUE!</v>
      </c>
      <c r="AM42" s="157" t="e">
        <f t="shared" si="41"/>
        <v>#VALUE!</v>
      </c>
    </row>
    <row r="43" spans="3:39" ht="15">
      <c r="C43"/>
      <c r="D43"/>
      <c r="E43" s="138">
        <f t="shared" si="4"/>
        <v>0</v>
      </c>
      <c r="F43" s="152">
        <f t="shared" si="5"/>
        <v>44338</v>
      </c>
      <c r="G43" s="152">
        <f t="shared" si="6"/>
        <v>44576</v>
      </c>
      <c r="H43" s="164">
        <f t="shared" si="7"/>
        <v>238</v>
      </c>
      <c r="I43" s="154"/>
      <c r="J43"/>
      <c r="K43" s="142">
        <f t="shared" si="8"/>
        <v>0</v>
      </c>
      <c r="L43" s="155">
        <f t="shared" si="9"/>
        <v>0.15</v>
      </c>
      <c r="M43" s="156" t="str">
        <f t="shared" si="10"/>
        <v/>
      </c>
      <c r="N43" s="155">
        <f t="shared" si="11"/>
        <v>0.05</v>
      </c>
      <c r="O43" s="156" t="str">
        <f t="shared" si="12"/>
        <v/>
      </c>
      <c r="P43" s="155">
        <f t="shared" si="13"/>
        <v>0.15</v>
      </c>
      <c r="Q43" s="157" t="str">
        <f t="shared" si="42"/>
        <v/>
      </c>
      <c r="R43" s="158">
        <f t="shared" si="0"/>
        <v>100</v>
      </c>
      <c r="S43" s="159" t="str">
        <f t="shared" si="43"/>
        <v/>
      </c>
      <c r="T43" s="160">
        <f t="shared" si="1"/>
        <v>1000</v>
      </c>
      <c r="U43" s="159" t="str">
        <f t="shared" si="44"/>
        <v/>
      </c>
      <c r="V43" s="148" t="s">
        <v>108</v>
      </c>
      <c r="W43" s="161"/>
      <c r="X43" s="161"/>
      <c r="Y43" s="161"/>
      <c r="Z43" s="157" t="str">
        <f t="shared" si="30"/>
        <v xml:space="preserve"> </v>
      </c>
      <c r="AA43" s="170" t="str">
        <f>IF(W43&gt;0,VLOOKUP(V43,'AE Tables'!$B$14:$E$23,$H$3,FALSE)," ")</f>
        <v xml:space="preserve"> </v>
      </c>
      <c r="AB43" s="147" t="str">
        <f t="shared" si="29"/>
        <v xml:space="preserve"> </v>
      </c>
      <c r="AC43" s="171">
        <f>IF(U43&gt;0,VLOOKUP($AC$6,'AE Tables'!$B$24:$E$24,$H$3,FALSE)," ")</f>
        <v>8</v>
      </c>
      <c r="AD43" s="159" t="str">
        <f t="shared" si="34"/>
        <v/>
      </c>
      <c r="AE43" s="162"/>
      <c r="AF43" s="157" t="str">
        <f t="shared" si="35"/>
        <v/>
      </c>
      <c r="AG43" s="159" t="e">
        <f t="shared" si="36"/>
        <v>#VALUE!</v>
      </c>
      <c r="AH43" s="157" t="str">
        <f t="shared" si="37"/>
        <v/>
      </c>
      <c r="AI43" s="159" t="str">
        <f t="shared" si="38"/>
        <v/>
      </c>
      <c r="AJ43" s="163">
        <f t="shared" si="19"/>
        <v>0.3</v>
      </c>
      <c r="AK43" s="195" t="e">
        <f t="shared" si="39"/>
        <v>#VALUE!</v>
      </c>
      <c r="AL43" s="157" t="e">
        <f t="shared" si="40"/>
        <v>#VALUE!</v>
      </c>
      <c r="AM43" s="157" t="e">
        <f t="shared" si="41"/>
        <v>#VALUE!</v>
      </c>
    </row>
    <row r="44" spans="3:39" ht="15">
      <c r="C44"/>
      <c r="D44"/>
      <c r="E44" s="138">
        <f t="shared" si="4"/>
        <v>0</v>
      </c>
      <c r="F44" s="152">
        <f t="shared" si="5"/>
        <v>44338</v>
      </c>
      <c r="G44" s="152">
        <f t="shared" si="6"/>
        <v>44576</v>
      </c>
      <c r="H44" s="164">
        <f t="shared" si="7"/>
        <v>238</v>
      </c>
      <c r="I44" s="154"/>
      <c r="J44"/>
      <c r="K44" s="142">
        <f t="shared" si="8"/>
        <v>0</v>
      </c>
      <c r="L44" s="155">
        <f t="shared" si="9"/>
        <v>0.15</v>
      </c>
      <c r="M44" s="156" t="str">
        <f t="shared" si="10"/>
        <v/>
      </c>
      <c r="N44" s="155">
        <f t="shared" si="11"/>
        <v>0.05</v>
      </c>
      <c r="O44" s="156" t="str">
        <f t="shared" si="12"/>
        <v/>
      </c>
      <c r="P44" s="155">
        <f t="shared" si="13"/>
        <v>0.15</v>
      </c>
      <c r="Q44" s="157" t="str">
        <f t="shared" si="42"/>
        <v/>
      </c>
      <c r="R44" s="158">
        <f t="shared" si="0"/>
        <v>100</v>
      </c>
      <c r="S44" s="159" t="str">
        <f t="shared" si="43"/>
        <v/>
      </c>
      <c r="T44" s="160">
        <f t="shared" si="1"/>
        <v>1000</v>
      </c>
      <c r="U44" s="159" t="str">
        <f t="shared" si="44"/>
        <v/>
      </c>
      <c r="V44" s="148" t="s">
        <v>108</v>
      </c>
      <c r="W44" s="149"/>
      <c r="X44" s="149"/>
      <c r="Y44" s="149"/>
      <c r="Z44" s="145" t="str">
        <f t="shared" si="30"/>
        <v xml:space="preserve"> </v>
      </c>
      <c r="AA44" s="170" t="str">
        <f>IF(W44&gt;0,VLOOKUP(V44,'AE Tables'!$B$14:$E$23,$H$3,FALSE)," ")</f>
        <v xml:space="preserve"> </v>
      </c>
      <c r="AB44" s="147" t="str">
        <f t="shared" si="29"/>
        <v xml:space="preserve"> </v>
      </c>
      <c r="AC44" s="171">
        <f>IF(U44&gt;0,VLOOKUP($AC$6,'AE Tables'!$B$24:$E$24,$H$3,FALSE)," ")</f>
        <v>8</v>
      </c>
      <c r="AD44" s="159" t="str">
        <f t="shared" si="34"/>
        <v/>
      </c>
      <c r="AE44" s="162"/>
      <c r="AF44" s="157" t="str">
        <f t="shared" si="35"/>
        <v/>
      </c>
      <c r="AG44" s="159" t="e">
        <f t="shared" si="36"/>
        <v>#VALUE!</v>
      </c>
      <c r="AH44" s="157" t="str">
        <f t="shared" si="37"/>
        <v/>
      </c>
      <c r="AI44" s="159" t="str">
        <f t="shared" si="38"/>
        <v/>
      </c>
      <c r="AJ44" s="163">
        <f t="shared" si="19"/>
        <v>0.3</v>
      </c>
      <c r="AK44" s="195" t="e">
        <f t="shared" si="39"/>
        <v>#VALUE!</v>
      </c>
      <c r="AL44" s="157" t="e">
        <f t="shared" si="40"/>
        <v>#VALUE!</v>
      </c>
      <c r="AM44" s="157" t="e">
        <f t="shared" si="41"/>
        <v>#VALUE!</v>
      </c>
    </row>
    <row r="45" spans="3:39" ht="15">
      <c r="C45"/>
      <c r="D45"/>
      <c r="E45" s="138">
        <f t="shared" si="4"/>
        <v>0</v>
      </c>
      <c r="F45" s="152">
        <f t="shared" si="5"/>
        <v>44338</v>
      </c>
      <c r="G45" s="152">
        <f t="shared" si="6"/>
        <v>44576</v>
      </c>
      <c r="H45" s="164">
        <f t="shared" si="7"/>
        <v>238</v>
      </c>
      <c r="I45" s="154"/>
      <c r="J45"/>
      <c r="K45" s="142">
        <f t="shared" si="8"/>
        <v>0</v>
      </c>
      <c r="L45" s="155">
        <f t="shared" si="9"/>
        <v>0.15</v>
      </c>
      <c r="M45" s="156" t="str">
        <f t="shared" si="10"/>
        <v/>
      </c>
      <c r="N45" s="155">
        <f t="shared" si="11"/>
        <v>0.05</v>
      </c>
      <c r="O45" s="156" t="str">
        <f t="shared" si="12"/>
        <v/>
      </c>
      <c r="P45" s="155">
        <f t="shared" si="13"/>
        <v>0.15</v>
      </c>
      <c r="Q45" s="157" t="str">
        <f t="shared" si="42"/>
        <v/>
      </c>
      <c r="R45" s="158">
        <f t="shared" si="0"/>
        <v>100</v>
      </c>
      <c r="S45" s="159" t="str">
        <f t="shared" si="43"/>
        <v/>
      </c>
      <c r="T45" s="160">
        <f t="shared" si="1"/>
        <v>1000</v>
      </c>
      <c r="U45" s="159" t="str">
        <f t="shared" si="44"/>
        <v/>
      </c>
      <c r="V45" s="148" t="s">
        <v>108</v>
      </c>
      <c r="W45" s="161"/>
      <c r="X45" s="161"/>
      <c r="Y45" s="161"/>
      <c r="Z45" s="157" t="str">
        <f t="shared" si="30"/>
        <v xml:space="preserve"> </v>
      </c>
      <c r="AA45" s="170" t="str">
        <f>IF(W45&gt;0,VLOOKUP(V45,'AE Tables'!$B$14:$E$23,$H$3,FALSE)," ")</f>
        <v xml:space="preserve"> </v>
      </c>
      <c r="AB45" s="147" t="str">
        <f t="shared" si="29"/>
        <v xml:space="preserve"> </v>
      </c>
      <c r="AC45" s="171">
        <f>IF(U45&gt;0,VLOOKUP($AC$6,'AE Tables'!$B$24:$E$24,$H$3,FALSE)," ")</f>
        <v>8</v>
      </c>
      <c r="AD45" s="159" t="str">
        <f t="shared" si="34"/>
        <v/>
      </c>
      <c r="AE45" s="162"/>
      <c r="AF45" s="157" t="str">
        <f t="shared" si="35"/>
        <v/>
      </c>
      <c r="AG45" s="159" t="e">
        <f t="shared" si="36"/>
        <v>#VALUE!</v>
      </c>
      <c r="AH45" s="157" t="str">
        <f t="shared" si="37"/>
        <v/>
      </c>
      <c r="AI45" s="159" t="str">
        <f t="shared" si="38"/>
        <v/>
      </c>
      <c r="AJ45" s="163">
        <f t="shared" si="19"/>
        <v>0.3</v>
      </c>
      <c r="AK45" s="195" t="e">
        <f t="shared" si="39"/>
        <v>#VALUE!</v>
      </c>
      <c r="AL45" s="157" t="e">
        <f t="shared" si="40"/>
        <v>#VALUE!</v>
      </c>
      <c r="AM45" s="157" t="e">
        <f t="shared" si="41"/>
        <v>#VALUE!</v>
      </c>
    </row>
    <row r="46" spans="3:39" ht="15">
      <c r="C46"/>
      <c r="D46"/>
      <c r="E46" s="138">
        <f t="shared" si="4"/>
        <v>0</v>
      </c>
      <c r="F46" s="152">
        <f t="shared" si="5"/>
        <v>44338</v>
      </c>
      <c r="G46" s="152">
        <f t="shared" si="6"/>
        <v>44576</v>
      </c>
      <c r="H46" s="164">
        <f t="shared" si="7"/>
        <v>238</v>
      </c>
      <c r="I46" s="154"/>
      <c r="J46"/>
      <c r="K46" s="142">
        <f t="shared" si="8"/>
        <v>0</v>
      </c>
      <c r="L46" s="155">
        <f t="shared" si="9"/>
        <v>0.15</v>
      </c>
      <c r="M46" s="156" t="str">
        <f t="shared" si="10"/>
        <v/>
      </c>
      <c r="N46" s="155">
        <f t="shared" si="11"/>
        <v>0.05</v>
      </c>
      <c r="O46" s="156" t="str">
        <f t="shared" si="12"/>
        <v/>
      </c>
      <c r="P46" s="155">
        <f t="shared" si="13"/>
        <v>0.15</v>
      </c>
      <c r="Q46" s="157" t="str">
        <f t="shared" si="42"/>
        <v/>
      </c>
      <c r="R46" s="158">
        <f t="shared" si="0"/>
        <v>100</v>
      </c>
      <c r="S46" s="159" t="str">
        <f t="shared" si="43"/>
        <v/>
      </c>
      <c r="T46" s="160">
        <f t="shared" si="1"/>
        <v>1000</v>
      </c>
      <c r="U46" s="159" t="str">
        <f t="shared" si="44"/>
        <v/>
      </c>
      <c r="V46" s="148" t="s">
        <v>108</v>
      </c>
      <c r="W46" s="149"/>
      <c r="X46" s="149"/>
      <c r="Y46" s="149"/>
      <c r="Z46" s="145" t="str">
        <f t="shared" si="30"/>
        <v xml:space="preserve"> </v>
      </c>
      <c r="AA46" s="170" t="str">
        <f>IF(W46&gt;0,VLOOKUP(V46,'AE Tables'!$B$14:$E$23,$H$3,FALSE)," ")</f>
        <v xml:space="preserve"> </v>
      </c>
      <c r="AB46" s="147" t="str">
        <f t="shared" si="29"/>
        <v xml:space="preserve"> </v>
      </c>
      <c r="AC46" s="171">
        <f>IF(U46&gt;0,VLOOKUP($AC$6,'AE Tables'!$B$24:$E$24,$H$3,FALSE)," ")</f>
        <v>8</v>
      </c>
      <c r="AD46" s="159" t="str">
        <f t="shared" si="34"/>
        <v/>
      </c>
      <c r="AE46" s="162"/>
      <c r="AF46" s="157" t="str">
        <f t="shared" si="35"/>
        <v/>
      </c>
      <c r="AG46" s="159" t="e">
        <f t="shared" si="36"/>
        <v>#VALUE!</v>
      </c>
      <c r="AH46" s="157" t="str">
        <f t="shared" si="37"/>
        <v/>
      </c>
      <c r="AI46" s="159" t="str">
        <f t="shared" si="38"/>
        <v/>
      </c>
      <c r="AJ46" s="163">
        <f t="shared" si="19"/>
        <v>0.3</v>
      </c>
      <c r="AK46" s="195" t="e">
        <f t="shared" si="39"/>
        <v>#VALUE!</v>
      </c>
      <c r="AL46" s="157" t="e">
        <f t="shared" si="40"/>
        <v>#VALUE!</v>
      </c>
      <c r="AM46" s="157" t="e">
        <f t="shared" si="41"/>
        <v>#VALUE!</v>
      </c>
    </row>
    <row r="47" spans="3:39" ht="15">
      <c r="C47"/>
      <c r="D47"/>
      <c r="E47" s="138">
        <f t="shared" si="4"/>
        <v>0</v>
      </c>
      <c r="F47" s="152">
        <f t="shared" si="5"/>
        <v>44338</v>
      </c>
      <c r="G47" s="152">
        <f t="shared" si="6"/>
        <v>44576</v>
      </c>
      <c r="H47" s="164">
        <f t="shared" si="7"/>
        <v>238</v>
      </c>
      <c r="I47" s="154"/>
      <c r="J47"/>
      <c r="K47" s="142">
        <f t="shared" si="8"/>
        <v>0</v>
      </c>
      <c r="L47" s="155">
        <f t="shared" si="9"/>
        <v>0.15</v>
      </c>
      <c r="M47" s="156" t="str">
        <f t="shared" si="10"/>
        <v/>
      </c>
      <c r="N47" s="155">
        <f t="shared" si="11"/>
        <v>0.05</v>
      </c>
      <c r="O47" s="156" t="str">
        <f t="shared" si="12"/>
        <v/>
      </c>
      <c r="P47" s="155">
        <f t="shared" si="13"/>
        <v>0.15</v>
      </c>
      <c r="Q47" s="157" t="str">
        <f t="shared" si="42"/>
        <v/>
      </c>
      <c r="R47" s="158">
        <f t="shared" si="0"/>
        <v>100</v>
      </c>
      <c r="S47" s="159" t="str">
        <f t="shared" si="43"/>
        <v/>
      </c>
      <c r="T47" s="160">
        <f t="shared" si="1"/>
        <v>1000</v>
      </c>
      <c r="U47" s="159" t="str">
        <f t="shared" si="44"/>
        <v/>
      </c>
      <c r="V47" s="148" t="s">
        <v>108</v>
      </c>
      <c r="W47" s="161"/>
      <c r="X47" s="161"/>
      <c r="Y47" s="161"/>
      <c r="Z47" s="157" t="str">
        <f t="shared" si="30"/>
        <v xml:space="preserve"> </v>
      </c>
      <c r="AA47" s="170" t="str">
        <f>IF(W47&gt;0,VLOOKUP(V47,'AE Tables'!$B$14:$E$23,$H$3,FALSE)," ")</f>
        <v xml:space="preserve"> </v>
      </c>
      <c r="AB47" s="147" t="str">
        <f t="shared" si="29"/>
        <v xml:space="preserve"> </v>
      </c>
      <c r="AC47" s="171">
        <f>IF(U47&gt;0,VLOOKUP($AC$6,'AE Tables'!$B$24:$E$24,$H$3,FALSE)," ")</f>
        <v>8</v>
      </c>
      <c r="AD47" s="159" t="str">
        <f t="shared" si="34"/>
        <v/>
      </c>
      <c r="AE47" s="162"/>
      <c r="AF47" s="157" t="str">
        <f t="shared" si="35"/>
        <v/>
      </c>
      <c r="AG47" s="159" t="e">
        <f t="shared" si="36"/>
        <v>#VALUE!</v>
      </c>
      <c r="AH47" s="157" t="str">
        <f t="shared" si="37"/>
        <v/>
      </c>
      <c r="AI47" s="159" t="str">
        <f t="shared" si="38"/>
        <v/>
      </c>
      <c r="AJ47" s="163">
        <f t="shared" si="19"/>
        <v>0.3</v>
      </c>
      <c r="AK47" s="195" t="e">
        <f t="shared" si="39"/>
        <v>#VALUE!</v>
      </c>
      <c r="AL47" s="157" t="e">
        <f t="shared" si="40"/>
        <v>#VALUE!</v>
      </c>
      <c r="AM47" s="157" t="e">
        <f t="shared" si="41"/>
        <v>#VALUE!</v>
      </c>
    </row>
    <row r="48" spans="3:39" ht="15">
      <c r="C48"/>
      <c r="D48"/>
      <c r="E48" s="138">
        <f t="shared" si="4"/>
        <v>0</v>
      </c>
      <c r="F48" s="152">
        <f t="shared" si="5"/>
        <v>44338</v>
      </c>
      <c r="G48" s="152">
        <f t="shared" si="6"/>
        <v>44576</v>
      </c>
      <c r="H48" s="164">
        <f t="shared" si="7"/>
        <v>238</v>
      </c>
      <c r="I48" s="154"/>
      <c r="J48"/>
      <c r="K48" s="142">
        <f t="shared" si="8"/>
        <v>0</v>
      </c>
      <c r="L48" s="155">
        <f t="shared" si="9"/>
        <v>0.15</v>
      </c>
      <c r="M48" s="156" t="str">
        <f t="shared" si="10"/>
        <v/>
      </c>
      <c r="N48" s="155">
        <f t="shared" si="11"/>
        <v>0.05</v>
      </c>
      <c r="O48" s="156" t="str">
        <f t="shared" si="12"/>
        <v/>
      </c>
      <c r="P48" s="155">
        <f t="shared" si="13"/>
        <v>0.15</v>
      </c>
      <c r="Q48" s="157" t="str">
        <f t="shared" si="42"/>
        <v/>
      </c>
      <c r="R48" s="158">
        <f t="shared" si="0"/>
        <v>100</v>
      </c>
      <c r="S48" s="159" t="str">
        <f t="shared" si="43"/>
        <v/>
      </c>
      <c r="T48" s="160">
        <f t="shared" si="1"/>
        <v>1000</v>
      </c>
      <c r="U48" s="159" t="str">
        <f t="shared" si="44"/>
        <v/>
      </c>
      <c r="V48" s="148" t="s">
        <v>108</v>
      </c>
      <c r="W48" s="149"/>
      <c r="X48" s="149"/>
      <c r="Y48" s="149"/>
      <c r="Z48" s="145" t="str">
        <f t="shared" si="30"/>
        <v xml:space="preserve"> </v>
      </c>
      <c r="AA48" s="170" t="str">
        <f>IF(W48&gt;0,VLOOKUP(V48,'AE Tables'!$B$14:$E$23,$H$3,FALSE)," ")</f>
        <v xml:space="preserve"> </v>
      </c>
      <c r="AB48" s="147" t="str">
        <f t="shared" si="29"/>
        <v xml:space="preserve"> </v>
      </c>
      <c r="AC48" s="171">
        <f>IF(U48&gt;0,VLOOKUP($AC$6,'AE Tables'!$B$24:$E$24,$H$3,FALSE)," ")</f>
        <v>8</v>
      </c>
      <c r="AD48" s="159" t="str">
        <f t="shared" si="34"/>
        <v/>
      </c>
      <c r="AE48" s="162"/>
      <c r="AF48" s="157" t="str">
        <f t="shared" si="35"/>
        <v/>
      </c>
      <c r="AG48" s="159" t="e">
        <f t="shared" si="36"/>
        <v>#VALUE!</v>
      </c>
      <c r="AH48" s="157" t="str">
        <f t="shared" si="37"/>
        <v/>
      </c>
      <c r="AI48" s="159" t="str">
        <f t="shared" si="38"/>
        <v/>
      </c>
      <c r="AJ48" s="163">
        <f t="shared" si="19"/>
        <v>0.3</v>
      </c>
      <c r="AK48" s="195" t="e">
        <f t="shared" si="39"/>
        <v>#VALUE!</v>
      </c>
      <c r="AL48" s="157" t="e">
        <f t="shared" si="40"/>
        <v>#VALUE!</v>
      </c>
      <c r="AM48" s="157" t="e">
        <f t="shared" si="41"/>
        <v>#VALUE!</v>
      </c>
    </row>
    <row r="49" spans="3:39" ht="15">
      <c r="C49"/>
      <c r="D49"/>
      <c r="E49" s="138">
        <f t="shared" si="4"/>
        <v>0</v>
      </c>
      <c r="F49" s="152">
        <f t="shared" si="5"/>
        <v>44338</v>
      </c>
      <c r="G49" s="152">
        <f t="shared" si="6"/>
        <v>44576</v>
      </c>
      <c r="H49" s="164">
        <f t="shared" si="7"/>
        <v>238</v>
      </c>
      <c r="I49" s="154"/>
      <c r="J49"/>
      <c r="K49" s="142">
        <f t="shared" si="8"/>
        <v>0</v>
      </c>
      <c r="L49" s="155">
        <f t="shared" si="9"/>
        <v>0.15</v>
      </c>
      <c r="M49" s="156" t="str">
        <f t="shared" si="10"/>
        <v/>
      </c>
      <c r="N49" s="155">
        <f t="shared" si="11"/>
        <v>0.05</v>
      </c>
      <c r="O49" s="156" t="str">
        <f t="shared" si="12"/>
        <v/>
      </c>
      <c r="P49" s="155">
        <f t="shared" si="13"/>
        <v>0.15</v>
      </c>
      <c r="Q49" s="157" t="str">
        <f t="shared" si="42"/>
        <v/>
      </c>
      <c r="R49" s="158">
        <f t="shared" si="0"/>
        <v>100</v>
      </c>
      <c r="S49" s="159" t="str">
        <f t="shared" si="43"/>
        <v/>
      </c>
      <c r="T49" s="160">
        <f t="shared" si="1"/>
        <v>1000</v>
      </c>
      <c r="U49" s="159" t="str">
        <f t="shared" si="44"/>
        <v/>
      </c>
      <c r="V49" s="148" t="s">
        <v>108</v>
      </c>
      <c r="W49" s="161"/>
      <c r="X49" s="161"/>
      <c r="Y49" s="161"/>
      <c r="Z49" s="157" t="str">
        <f t="shared" si="30"/>
        <v xml:space="preserve"> </v>
      </c>
      <c r="AA49" s="170" t="str">
        <f>IF(W49&gt;0,VLOOKUP(V49,'AE Tables'!$B$14:$E$23,$H$3,FALSE)," ")</f>
        <v xml:space="preserve"> </v>
      </c>
      <c r="AB49" s="147" t="str">
        <f t="shared" si="29"/>
        <v xml:space="preserve"> </v>
      </c>
      <c r="AC49" s="171">
        <f>IF(U49&gt;0,VLOOKUP($AC$6,'AE Tables'!$B$24:$E$24,$H$3,FALSE)," ")</f>
        <v>8</v>
      </c>
      <c r="AD49" s="159" t="str">
        <f t="shared" si="34"/>
        <v/>
      </c>
      <c r="AE49" s="162"/>
      <c r="AF49" s="157" t="str">
        <f t="shared" si="35"/>
        <v/>
      </c>
      <c r="AG49" s="159" t="e">
        <f t="shared" si="36"/>
        <v>#VALUE!</v>
      </c>
      <c r="AH49" s="157" t="str">
        <f t="shared" si="37"/>
        <v/>
      </c>
      <c r="AI49" s="159" t="str">
        <f t="shared" si="38"/>
        <v/>
      </c>
      <c r="AJ49" s="163">
        <f t="shared" si="19"/>
        <v>0.3</v>
      </c>
      <c r="AK49" s="195" t="e">
        <f t="shared" si="39"/>
        <v>#VALUE!</v>
      </c>
      <c r="AL49" s="157" t="e">
        <f t="shared" si="40"/>
        <v>#VALUE!</v>
      </c>
      <c r="AM49" s="157" t="e">
        <f t="shared" si="41"/>
        <v>#VALUE!</v>
      </c>
    </row>
    <row r="50" spans="3:39" ht="15">
      <c r="C50"/>
      <c r="D50"/>
      <c r="E50" s="138">
        <f t="shared" si="4"/>
        <v>0</v>
      </c>
      <c r="F50" s="152">
        <f t="shared" si="5"/>
        <v>44338</v>
      </c>
      <c r="G50" s="152">
        <f t="shared" si="6"/>
        <v>44576</v>
      </c>
      <c r="H50" s="164">
        <f t="shared" si="7"/>
        <v>238</v>
      </c>
      <c r="I50" s="154"/>
      <c r="J50"/>
      <c r="K50" s="142">
        <f t="shared" si="8"/>
        <v>0</v>
      </c>
      <c r="L50" s="155">
        <f t="shared" si="9"/>
        <v>0.15</v>
      </c>
      <c r="M50" s="156" t="str">
        <f t="shared" si="10"/>
        <v/>
      </c>
      <c r="N50" s="155">
        <f t="shared" si="11"/>
        <v>0.05</v>
      </c>
      <c r="O50" s="156" t="str">
        <f t="shared" si="12"/>
        <v/>
      </c>
      <c r="P50" s="155">
        <f t="shared" si="13"/>
        <v>0.15</v>
      </c>
      <c r="Q50" s="157" t="str">
        <f t="shared" si="42"/>
        <v/>
      </c>
      <c r="R50" s="158">
        <f t="shared" si="0"/>
        <v>100</v>
      </c>
      <c r="S50" s="159" t="str">
        <f t="shared" si="43"/>
        <v/>
      </c>
      <c r="T50" s="160">
        <f t="shared" si="1"/>
        <v>1000</v>
      </c>
      <c r="U50" s="159" t="str">
        <f t="shared" si="44"/>
        <v/>
      </c>
      <c r="V50" s="148" t="s">
        <v>108</v>
      </c>
      <c r="W50" s="149"/>
      <c r="X50" s="149"/>
      <c r="Y50" s="149"/>
      <c r="Z50" s="145" t="str">
        <f t="shared" si="30"/>
        <v xml:space="preserve"> </v>
      </c>
      <c r="AA50" s="170" t="str">
        <f>IF(W50&gt;0,VLOOKUP(V50,'AE Tables'!$B$14:$E$23,$H$3,FALSE)," ")</f>
        <v xml:space="preserve"> </v>
      </c>
      <c r="AB50" s="147" t="str">
        <f t="shared" si="29"/>
        <v xml:space="preserve"> </v>
      </c>
      <c r="AC50" s="171">
        <f>IF(U50&gt;0,VLOOKUP($AC$6,'AE Tables'!$B$24:$E$24,$H$3,FALSE)," ")</f>
        <v>8</v>
      </c>
      <c r="AD50" s="159" t="str">
        <f t="shared" si="34"/>
        <v/>
      </c>
      <c r="AE50" s="162"/>
      <c r="AF50" s="157" t="str">
        <f t="shared" si="35"/>
        <v/>
      </c>
      <c r="AG50" s="159" t="e">
        <f t="shared" si="36"/>
        <v>#VALUE!</v>
      </c>
      <c r="AH50" s="157" t="str">
        <f t="shared" si="37"/>
        <v/>
      </c>
      <c r="AI50" s="159" t="str">
        <f t="shared" si="38"/>
        <v/>
      </c>
      <c r="AJ50" s="163">
        <f t="shared" si="19"/>
        <v>0.3</v>
      </c>
      <c r="AK50" s="195" t="e">
        <f t="shared" si="39"/>
        <v>#VALUE!</v>
      </c>
      <c r="AL50" s="157" t="e">
        <f t="shared" si="40"/>
        <v>#VALUE!</v>
      </c>
      <c r="AM50" s="157" t="e">
        <f t="shared" si="41"/>
        <v>#VALUE!</v>
      </c>
    </row>
    <row r="51" spans="3:39" ht="15">
      <c r="C51"/>
      <c r="D51"/>
      <c r="E51" s="138">
        <f t="shared" si="4"/>
        <v>0</v>
      </c>
      <c r="F51" s="152">
        <f t="shared" si="5"/>
        <v>44338</v>
      </c>
      <c r="G51" s="152">
        <f t="shared" si="6"/>
        <v>44576</v>
      </c>
      <c r="H51" s="164">
        <f t="shared" si="7"/>
        <v>238</v>
      </c>
      <c r="I51" s="154"/>
      <c r="J51"/>
      <c r="K51" s="142">
        <f t="shared" si="8"/>
        <v>0</v>
      </c>
      <c r="L51" s="155">
        <f t="shared" si="9"/>
        <v>0.15</v>
      </c>
      <c r="M51" s="156" t="str">
        <f t="shared" si="10"/>
        <v/>
      </c>
      <c r="N51" s="155">
        <f t="shared" si="11"/>
        <v>0.05</v>
      </c>
      <c r="O51" s="156" t="str">
        <f t="shared" si="12"/>
        <v/>
      </c>
      <c r="P51" s="155">
        <f t="shared" si="13"/>
        <v>0.15</v>
      </c>
      <c r="Q51" s="157" t="str">
        <f t="shared" si="42"/>
        <v/>
      </c>
      <c r="R51" s="158">
        <f t="shared" si="0"/>
        <v>100</v>
      </c>
      <c r="S51" s="159" t="str">
        <f t="shared" si="43"/>
        <v/>
      </c>
      <c r="T51" s="160">
        <f t="shared" si="1"/>
        <v>1000</v>
      </c>
      <c r="U51" s="159" t="str">
        <f t="shared" si="44"/>
        <v/>
      </c>
      <c r="V51" s="148" t="s">
        <v>108</v>
      </c>
      <c r="W51" s="161"/>
      <c r="X51" s="161"/>
      <c r="Y51" s="161"/>
      <c r="Z51" s="157" t="str">
        <f t="shared" si="30"/>
        <v xml:space="preserve"> </v>
      </c>
      <c r="AA51" s="170" t="str">
        <f>IF(W51&gt;0,VLOOKUP(V51,'AE Tables'!$B$14:$E$23,$H$3,FALSE)," ")</f>
        <v xml:space="preserve"> </v>
      </c>
      <c r="AB51" s="147" t="str">
        <f t="shared" si="29"/>
        <v xml:space="preserve"> </v>
      </c>
      <c r="AC51" s="171">
        <f>IF(U51&gt;0,VLOOKUP($AC$6,'AE Tables'!$B$24:$E$24,$H$3,FALSE)," ")</f>
        <v>8</v>
      </c>
      <c r="AD51" s="159" t="str">
        <f t="shared" si="34"/>
        <v/>
      </c>
      <c r="AE51" s="162"/>
      <c r="AF51" s="157" t="str">
        <f t="shared" si="35"/>
        <v/>
      </c>
      <c r="AG51" s="159" t="e">
        <f t="shared" si="36"/>
        <v>#VALUE!</v>
      </c>
      <c r="AH51" s="157" t="str">
        <f t="shared" si="37"/>
        <v/>
      </c>
      <c r="AI51" s="159" t="str">
        <f t="shared" si="38"/>
        <v/>
      </c>
      <c r="AJ51" s="163">
        <f t="shared" si="19"/>
        <v>0.3</v>
      </c>
      <c r="AK51" s="195" t="e">
        <f t="shared" si="39"/>
        <v>#VALUE!</v>
      </c>
      <c r="AL51" s="157" t="e">
        <f t="shared" si="40"/>
        <v>#VALUE!</v>
      </c>
      <c r="AM51" s="157" t="e">
        <f t="shared" si="41"/>
        <v>#VALUE!</v>
      </c>
    </row>
    <row r="52" spans="3:39" ht="15">
      <c r="C52"/>
      <c r="D52"/>
      <c r="E52" s="138">
        <f t="shared" si="4"/>
        <v>0</v>
      </c>
      <c r="F52" s="152">
        <f t="shared" si="5"/>
        <v>44338</v>
      </c>
      <c r="G52" s="152">
        <f t="shared" si="6"/>
        <v>44576</v>
      </c>
      <c r="H52" s="164">
        <f t="shared" si="7"/>
        <v>238</v>
      </c>
      <c r="I52" s="154"/>
      <c r="J52"/>
      <c r="K52" s="142">
        <f t="shared" si="8"/>
        <v>0</v>
      </c>
      <c r="L52" s="155">
        <f t="shared" si="9"/>
        <v>0.15</v>
      </c>
      <c r="M52" s="156" t="str">
        <f t="shared" si="10"/>
        <v/>
      </c>
      <c r="N52" s="155">
        <f t="shared" si="11"/>
        <v>0.05</v>
      </c>
      <c r="O52" s="156" t="str">
        <f t="shared" si="12"/>
        <v/>
      </c>
      <c r="P52" s="155">
        <f t="shared" si="13"/>
        <v>0.15</v>
      </c>
      <c r="Q52" s="157" t="str">
        <f t="shared" si="42"/>
        <v/>
      </c>
      <c r="R52" s="158">
        <f t="shared" si="0"/>
        <v>100</v>
      </c>
      <c r="S52" s="159" t="str">
        <f t="shared" si="43"/>
        <v/>
      </c>
      <c r="T52" s="160">
        <f t="shared" si="1"/>
        <v>1000</v>
      </c>
      <c r="U52" s="159" t="str">
        <f t="shared" si="44"/>
        <v/>
      </c>
      <c r="V52" s="148" t="s">
        <v>108</v>
      </c>
      <c r="W52" s="149"/>
      <c r="X52" s="149"/>
      <c r="Y52" s="149"/>
      <c r="Z52" s="145" t="str">
        <f t="shared" si="30"/>
        <v xml:space="preserve"> </v>
      </c>
      <c r="AA52" s="170" t="str">
        <f>IF(W52&gt;0,VLOOKUP(V52,'AE Tables'!$B$14:$E$23,$H$3,FALSE)," ")</f>
        <v xml:space="preserve"> </v>
      </c>
      <c r="AB52" s="147" t="str">
        <f t="shared" si="29"/>
        <v xml:space="preserve"> </v>
      </c>
      <c r="AC52" s="171">
        <f>IF(U52&gt;0,VLOOKUP($AC$6,'AE Tables'!$B$24:$E$24,$H$3,FALSE)," ")</f>
        <v>8</v>
      </c>
      <c r="AD52" s="159" t="str">
        <f t="shared" si="34"/>
        <v/>
      </c>
      <c r="AE52" s="162"/>
      <c r="AF52" s="157" t="str">
        <f t="shared" si="35"/>
        <v/>
      </c>
      <c r="AG52" s="159" t="e">
        <f t="shared" si="36"/>
        <v>#VALUE!</v>
      </c>
      <c r="AH52" s="157" t="str">
        <f t="shared" si="37"/>
        <v/>
      </c>
      <c r="AI52" s="159" t="str">
        <f t="shared" si="38"/>
        <v/>
      </c>
      <c r="AJ52" s="163">
        <f t="shared" si="19"/>
        <v>0.3</v>
      </c>
      <c r="AK52" s="195" t="e">
        <f t="shared" si="39"/>
        <v>#VALUE!</v>
      </c>
      <c r="AL52" s="157" t="e">
        <f t="shared" si="40"/>
        <v>#VALUE!</v>
      </c>
      <c r="AM52" s="157" t="e">
        <f t="shared" si="41"/>
        <v>#VALUE!</v>
      </c>
    </row>
    <row r="53" spans="3:39" ht="15">
      <c r="C53"/>
      <c r="D53"/>
      <c r="E53" s="138">
        <f t="shared" si="4"/>
        <v>0</v>
      </c>
      <c r="F53" s="152">
        <f t="shared" si="5"/>
        <v>44338</v>
      </c>
      <c r="G53" s="152">
        <f t="shared" si="6"/>
        <v>44576</v>
      </c>
      <c r="H53" s="164">
        <f t="shared" si="7"/>
        <v>238</v>
      </c>
      <c r="I53" s="154"/>
      <c r="J53"/>
      <c r="K53" s="142">
        <f t="shared" si="8"/>
        <v>0</v>
      </c>
      <c r="L53" s="155">
        <f t="shared" si="9"/>
        <v>0.15</v>
      </c>
      <c r="M53" s="156" t="str">
        <f t="shared" si="10"/>
        <v/>
      </c>
      <c r="N53" s="155">
        <f t="shared" si="11"/>
        <v>0.05</v>
      </c>
      <c r="O53" s="156" t="str">
        <f t="shared" si="12"/>
        <v/>
      </c>
      <c r="P53" s="155">
        <f t="shared" si="13"/>
        <v>0.15</v>
      </c>
      <c r="Q53" s="157" t="str">
        <f t="shared" si="42"/>
        <v/>
      </c>
      <c r="R53" s="158">
        <f t="shared" si="0"/>
        <v>100</v>
      </c>
      <c r="S53" s="159" t="str">
        <f t="shared" si="43"/>
        <v/>
      </c>
      <c r="T53" s="160">
        <f t="shared" si="1"/>
        <v>1000</v>
      </c>
      <c r="U53" s="159" t="str">
        <f t="shared" si="44"/>
        <v/>
      </c>
      <c r="V53" s="148" t="s">
        <v>108</v>
      </c>
      <c r="W53" s="161"/>
      <c r="X53" s="161"/>
      <c r="Y53" s="161"/>
      <c r="Z53" s="157" t="str">
        <f t="shared" si="30"/>
        <v xml:space="preserve"> </v>
      </c>
      <c r="AA53" s="170" t="str">
        <f>IF(W53&gt;0,VLOOKUP(V53,'AE Tables'!$B$14:$E$23,$H$3,FALSE)," ")</f>
        <v xml:space="preserve"> </v>
      </c>
      <c r="AB53" s="147" t="str">
        <f t="shared" si="29"/>
        <v xml:space="preserve"> </v>
      </c>
      <c r="AC53" s="171">
        <f>IF(U53&gt;0,VLOOKUP($AC$6,'AE Tables'!$B$24:$E$24,$H$3,FALSE)," ")</f>
        <v>8</v>
      </c>
      <c r="AD53" s="159" t="str">
        <f t="shared" si="34"/>
        <v/>
      </c>
      <c r="AE53" s="162"/>
      <c r="AF53" s="157" t="str">
        <f t="shared" si="35"/>
        <v/>
      </c>
      <c r="AG53" s="159" t="e">
        <f t="shared" si="36"/>
        <v>#VALUE!</v>
      </c>
      <c r="AH53" s="157" t="str">
        <f t="shared" si="37"/>
        <v/>
      </c>
      <c r="AI53" s="159" t="str">
        <f t="shared" si="38"/>
        <v/>
      </c>
      <c r="AJ53" s="163">
        <f t="shared" si="19"/>
        <v>0.3</v>
      </c>
      <c r="AK53" s="195" t="e">
        <f t="shared" si="39"/>
        <v>#VALUE!</v>
      </c>
      <c r="AL53" s="157" t="e">
        <f t="shared" si="40"/>
        <v>#VALUE!</v>
      </c>
      <c r="AM53" s="157" t="e">
        <f t="shared" si="41"/>
        <v>#VALUE!</v>
      </c>
    </row>
    <row r="54" spans="3:39" ht="15">
      <c r="C54"/>
      <c r="D54"/>
      <c r="E54" s="138">
        <f t="shared" si="4"/>
        <v>0</v>
      </c>
      <c r="F54" s="152">
        <f t="shared" si="5"/>
        <v>44338</v>
      </c>
      <c r="G54" s="152">
        <f t="shared" si="6"/>
        <v>44576</v>
      </c>
      <c r="H54" s="164">
        <f t="shared" si="7"/>
        <v>238</v>
      </c>
      <c r="I54" s="154"/>
      <c r="J54"/>
      <c r="K54" s="142">
        <f t="shared" si="8"/>
        <v>0</v>
      </c>
      <c r="L54" s="155">
        <f t="shared" si="9"/>
        <v>0.15</v>
      </c>
      <c r="M54" s="156" t="str">
        <f t="shared" si="10"/>
        <v/>
      </c>
      <c r="N54" s="155">
        <f t="shared" si="11"/>
        <v>0.05</v>
      </c>
      <c r="O54" s="156" t="str">
        <f t="shared" si="12"/>
        <v/>
      </c>
      <c r="P54" s="155">
        <f t="shared" si="13"/>
        <v>0.15</v>
      </c>
      <c r="Q54" s="157" t="str">
        <f t="shared" si="42"/>
        <v/>
      </c>
      <c r="R54" s="158">
        <f t="shared" si="0"/>
        <v>100</v>
      </c>
      <c r="S54" s="159" t="str">
        <f t="shared" si="43"/>
        <v/>
      </c>
      <c r="T54" s="160">
        <f t="shared" si="1"/>
        <v>1000</v>
      </c>
      <c r="U54" s="159" t="str">
        <f t="shared" si="44"/>
        <v/>
      </c>
      <c r="V54" s="148" t="s">
        <v>108</v>
      </c>
      <c r="W54" s="149"/>
      <c r="X54" s="149"/>
      <c r="Y54" s="149"/>
      <c r="Z54" s="145" t="str">
        <f t="shared" si="30"/>
        <v xml:space="preserve"> </v>
      </c>
      <c r="AA54" s="170" t="str">
        <f>IF(W54&gt;0,VLOOKUP(V54,'AE Tables'!$B$14:$E$23,$H$3,FALSE)," ")</f>
        <v xml:space="preserve"> </v>
      </c>
      <c r="AB54" s="147" t="str">
        <f t="shared" si="29"/>
        <v xml:space="preserve"> </v>
      </c>
      <c r="AC54" s="171">
        <f>IF(U54&gt;0,VLOOKUP($AC$6,'AE Tables'!$B$24:$E$24,$H$3,FALSE)," ")</f>
        <v>8</v>
      </c>
      <c r="AD54" s="159" t="str">
        <f t="shared" si="34"/>
        <v/>
      </c>
      <c r="AE54" s="162"/>
      <c r="AF54" s="157" t="str">
        <f t="shared" si="35"/>
        <v/>
      </c>
      <c r="AG54" s="159" t="e">
        <f t="shared" si="36"/>
        <v>#VALUE!</v>
      </c>
      <c r="AH54" s="157" t="str">
        <f t="shared" si="37"/>
        <v/>
      </c>
      <c r="AI54" s="159" t="str">
        <f t="shared" si="38"/>
        <v/>
      </c>
      <c r="AJ54" s="163">
        <f t="shared" si="19"/>
        <v>0.3</v>
      </c>
      <c r="AK54" s="195" t="e">
        <f t="shared" si="39"/>
        <v>#VALUE!</v>
      </c>
      <c r="AL54" s="157" t="e">
        <f t="shared" si="40"/>
        <v>#VALUE!</v>
      </c>
      <c r="AM54" s="157" t="e">
        <f t="shared" si="41"/>
        <v>#VALUE!</v>
      </c>
    </row>
    <row r="55" spans="3:39" ht="15">
      <c r="C55"/>
      <c r="D55"/>
      <c r="E55" s="138">
        <f t="shared" si="4"/>
        <v>0</v>
      </c>
      <c r="F55" s="152">
        <f t="shared" si="5"/>
        <v>44338</v>
      </c>
      <c r="G55" s="152">
        <f t="shared" si="6"/>
        <v>44576</v>
      </c>
      <c r="H55" s="164">
        <f t="shared" si="7"/>
        <v>238</v>
      </c>
      <c r="I55" s="154"/>
      <c r="J55"/>
      <c r="K55" s="142">
        <f t="shared" si="8"/>
        <v>0</v>
      </c>
      <c r="L55" s="155">
        <f t="shared" si="9"/>
        <v>0.15</v>
      </c>
      <c r="M55" s="156" t="str">
        <f t="shared" si="10"/>
        <v/>
      </c>
      <c r="N55" s="155">
        <f t="shared" si="11"/>
        <v>0.05</v>
      </c>
      <c r="O55" s="156" t="str">
        <f t="shared" si="12"/>
        <v/>
      </c>
      <c r="P55" s="155">
        <f t="shared" si="13"/>
        <v>0.15</v>
      </c>
      <c r="Q55" s="157" t="str">
        <f t="shared" si="42"/>
        <v/>
      </c>
      <c r="R55" s="158">
        <f t="shared" si="0"/>
        <v>100</v>
      </c>
      <c r="S55" s="159" t="str">
        <f t="shared" si="43"/>
        <v/>
      </c>
      <c r="T55" s="160">
        <f t="shared" si="1"/>
        <v>1000</v>
      </c>
      <c r="U55" s="159" t="str">
        <f t="shared" si="44"/>
        <v/>
      </c>
      <c r="V55" s="148" t="s">
        <v>108</v>
      </c>
      <c r="W55" s="161"/>
      <c r="X55" s="161"/>
      <c r="Y55" s="161"/>
      <c r="Z55" s="157" t="str">
        <f t="shared" si="30"/>
        <v xml:space="preserve"> </v>
      </c>
      <c r="AA55" s="170" t="str">
        <f>IF(W55&gt;0,VLOOKUP(V55,'AE Tables'!$B$14:$E$23,$H$3,FALSE)," ")</f>
        <v xml:space="preserve"> </v>
      </c>
      <c r="AB55" s="147" t="str">
        <f t="shared" si="29"/>
        <v xml:space="preserve"> </v>
      </c>
      <c r="AC55" s="171">
        <f>IF(U55&gt;0,VLOOKUP($AC$6,'AE Tables'!$B$24:$E$24,$H$3,FALSE)," ")</f>
        <v>8</v>
      </c>
      <c r="AD55" s="159" t="str">
        <f t="shared" si="34"/>
        <v/>
      </c>
      <c r="AE55" s="162"/>
      <c r="AF55" s="157" t="str">
        <f t="shared" si="35"/>
        <v/>
      </c>
      <c r="AG55" s="159" t="e">
        <f t="shared" si="36"/>
        <v>#VALUE!</v>
      </c>
      <c r="AH55" s="157" t="str">
        <f t="shared" si="37"/>
        <v/>
      </c>
      <c r="AI55" s="159" t="str">
        <f t="shared" si="38"/>
        <v/>
      </c>
      <c r="AJ55" s="163">
        <f t="shared" si="19"/>
        <v>0.3</v>
      </c>
      <c r="AK55" s="195" t="e">
        <f t="shared" si="39"/>
        <v>#VALUE!</v>
      </c>
      <c r="AL55" s="157" t="e">
        <f t="shared" si="40"/>
        <v>#VALUE!</v>
      </c>
      <c r="AM55" s="157" t="e">
        <f t="shared" si="41"/>
        <v>#VALUE!</v>
      </c>
    </row>
    <row r="56" spans="3:39" ht="15">
      <c r="C56"/>
      <c r="D56"/>
      <c r="E56" s="138">
        <f t="shared" si="4"/>
        <v>0</v>
      </c>
      <c r="F56" s="152">
        <f t="shared" si="5"/>
        <v>44338</v>
      </c>
      <c r="G56" s="152">
        <f t="shared" si="6"/>
        <v>44576</v>
      </c>
      <c r="H56" s="164">
        <f t="shared" si="7"/>
        <v>238</v>
      </c>
      <c r="I56" s="154"/>
      <c r="J56"/>
      <c r="K56" s="142">
        <f t="shared" si="8"/>
        <v>0</v>
      </c>
      <c r="L56" s="155">
        <f t="shared" si="9"/>
        <v>0.15</v>
      </c>
      <c r="M56" s="156" t="str">
        <f t="shared" si="10"/>
        <v/>
      </c>
      <c r="N56" s="155">
        <f t="shared" si="11"/>
        <v>0.05</v>
      </c>
      <c r="O56" s="156" t="str">
        <f t="shared" si="12"/>
        <v/>
      </c>
      <c r="P56" s="155">
        <f t="shared" si="13"/>
        <v>0.15</v>
      </c>
      <c r="Q56" s="157" t="str">
        <f t="shared" si="42"/>
        <v/>
      </c>
      <c r="R56" s="158">
        <f t="shared" si="0"/>
        <v>100</v>
      </c>
      <c r="S56" s="159" t="str">
        <f t="shared" si="43"/>
        <v/>
      </c>
      <c r="T56" s="160">
        <f t="shared" si="1"/>
        <v>1000</v>
      </c>
      <c r="U56" s="159" t="str">
        <f t="shared" si="44"/>
        <v/>
      </c>
      <c r="V56" s="148" t="s">
        <v>108</v>
      </c>
      <c r="W56" s="149"/>
      <c r="X56" s="149"/>
      <c r="Y56" s="149"/>
      <c r="Z56" s="145" t="str">
        <f t="shared" si="30"/>
        <v xml:space="preserve"> </v>
      </c>
      <c r="AA56" s="170" t="str">
        <f>IF(W56&gt;0,VLOOKUP(V56,'AE Tables'!$B$14:$E$23,$H$3,FALSE)," ")</f>
        <v xml:space="preserve"> </v>
      </c>
      <c r="AB56" s="147" t="str">
        <f t="shared" si="29"/>
        <v xml:space="preserve"> </v>
      </c>
      <c r="AC56" s="171">
        <f>IF(U56&gt;0,VLOOKUP($AC$6,'AE Tables'!$B$24:$E$24,$H$3,FALSE)," ")</f>
        <v>8</v>
      </c>
      <c r="AD56" s="159" t="str">
        <f t="shared" si="34"/>
        <v/>
      </c>
      <c r="AE56" s="162"/>
      <c r="AF56" s="157" t="str">
        <f t="shared" si="35"/>
        <v/>
      </c>
      <c r="AG56" s="159" t="e">
        <f t="shared" si="36"/>
        <v>#VALUE!</v>
      </c>
      <c r="AH56" s="157" t="str">
        <f t="shared" si="37"/>
        <v/>
      </c>
      <c r="AI56" s="159" t="str">
        <f t="shared" si="38"/>
        <v/>
      </c>
      <c r="AJ56" s="163">
        <f t="shared" si="19"/>
        <v>0.3</v>
      </c>
      <c r="AK56" s="195" t="e">
        <f t="shared" si="39"/>
        <v>#VALUE!</v>
      </c>
      <c r="AL56" s="157" t="e">
        <f t="shared" si="40"/>
        <v>#VALUE!</v>
      </c>
      <c r="AM56" s="157" t="e">
        <f t="shared" si="41"/>
        <v>#VALUE!</v>
      </c>
    </row>
    <row r="57" spans="3:39" ht="15">
      <c r="C57"/>
      <c r="D57"/>
      <c r="E57" s="138">
        <f t="shared" si="4"/>
        <v>0</v>
      </c>
      <c r="F57" s="152">
        <f t="shared" si="5"/>
        <v>44338</v>
      </c>
      <c r="G57" s="152">
        <f t="shared" si="6"/>
        <v>44576</v>
      </c>
      <c r="H57" s="164">
        <f t="shared" si="7"/>
        <v>238</v>
      </c>
      <c r="I57" s="154"/>
      <c r="J57"/>
      <c r="K57" s="142">
        <f t="shared" si="8"/>
        <v>0</v>
      </c>
      <c r="L57" s="155">
        <f t="shared" si="9"/>
        <v>0.15</v>
      </c>
      <c r="M57" s="156" t="str">
        <f t="shared" si="10"/>
        <v/>
      </c>
      <c r="N57" s="155">
        <f t="shared" si="11"/>
        <v>0.05</v>
      </c>
      <c r="O57" s="156" t="str">
        <f t="shared" si="12"/>
        <v/>
      </c>
      <c r="P57" s="155">
        <f t="shared" si="13"/>
        <v>0.15</v>
      </c>
      <c r="Q57" s="157" t="str">
        <f t="shared" si="42"/>
        <v/>
      </c>
      <c r="R57" s="158">
        <f t="shared" si="0"/>
        <v>100</v>
      </c>
      <c r="S57" s="159" t="str">
        <f t="shared" si="43"/>
        <v/>
      </c>
      <c r="T57" s="160">
        <f t="shared" si="1"/>
        <v>1000</v>
      </c>
      <c r="U57" s="159" t="str">
        <f t="shared" si="44"/>
        <v/>
      </c>
      <c r="V57" s="148" t="s">
        <v>108</v>
      </c>
      <c r="W57" s="161"/>
      <c r="X57" s="161"/>
      <c r="Y57" s="161"/>
      <c r="Z57" s="157" t="str">
        <f t="shared" si="30"/>
        <v xml:space="preserve"> </v>
      </c>
      <c r="AA57" s="170" t="str">
        <f>IF(W57&gt;0,VLOOKUP(V57,'AE Tables'!$B$14:$E$23,$H$3,FALSE)," ")</f>
        <v xml:space="preserve"> </v>
      </c>
      <c r="AB57" s="147" t="str">
        <f t="shared" si="29"/>
        <v xml:space="preserve"> </v>
      </c>
      <c r="AC57" s="171">
        <f>IF(U57&gt;0,VLOOKUP($AC$6,'AE Tables'!$B$24:$E$24,$H$3,FALSE)," ")</f>
        <v>8</v>
      </c>
      <c r="AD57" s="159" t="str">
        <f t="shared" si="34"/>
        <v/>
      </c>
      <c r="AE57" s="162"/>
      <c r="AF57" s="157" t="str">
        <f t="shared" si="35"/>
        <v/>
      </c>
      <c r="AG57" s="159" t="e">
        <f t="shared" si="36"/>
        <v>#VALUE!</v>
      </c>
      <c r="AH57" s="157" t="str">
        <f t="shared" si="37"/>
        <v/>
      </c>
      <c r="AI57" s="159" t="str">
        <f t="shared" si="38"/>
        <v/>
      </c>
      <c r="AJ57" s="163">
        <f t="shared" si="19"/>
        <v>0.3</v>
      </c>
      <c r="AK57" s="195" t="e">
        <f t="shared" si="39"/>
        <v>#VALUE!</v>
      </c>
      <c r="AL57" s="157" t="e">
        <f t="shared" si="40"/>
        <v>#VALUE!</v>
      </c>
      <c r="AM57" s="157" t="e">
        <f t="shared" si="41"/>
        <v>#VALUE!</v>
      </c>
    </row>
    <row r="58" spans="3:39" ht="15">
      <c r="C58"/>
      <c r="D58"/>
      <c r="E58" s="138">
        <f t="shared" si="4"/>
        <v>0</v>
      </c>
      <c r="F58" s="152">
        <f t="shared" si="5"/>
        <v>44338</v>
      </c>
      <c r="G58" s="152">
        <f t="shared" si="6"/>
        <v>44576</v>
      </c>
      <c r="H58" s="164">
        <f t="shared" si="7"/>
        <v>238</v>
      </c>
      <c r="I58" s="154"/>
      <c r="J58"/>
      <c r="K58" s="142">
        <f t="shared" si="8"/>
        <v>0</v>
      </c>
      <c r="L58" s="155">
        <f t="shared" si="9"/>
        <v>0.15</v>
      </c>
      <c r="M58" s="156" t="str">
        <f t="shared" si="10"/>
        <v/>
      </c>
      <c r="N58" s="155">
        <f t="shared" si="11"/>
        <v>0.05</v>
      </c>
      <c r="O58" s="156" t="str">
        <f t="shared" si="12"/>
        <v/>
      </c>
      <c r="P58" s="155">
        <f t="shared" si="13"/>
        <v>0.15</v>
      </c>
      <c r="Q58" s="157" t="str">
        <f t="shared" si="42"/>
        <v/>
      </c>
      <c r="R58" s="158">
        <f t="shared" si="0"/>
        <v>100</v>
      </c>
      <c r="S58" s="159" t="str">
        <f t="shared" si="43"/>
        <v/>
      </c>
      <c r="T58" s="160">
        <f t="shared" si="1"/>
        <v>1000</v>
      </c>
      <c r="U58" s="159" t="str">
        <f t="shared" si="44"/>
        <v/>
      </c>
      <c r="V58" s="148" t="s">
        <v>108</v>
      </c>
      <c r="W58" s="149"/>
      <c r="X58" s="149"/>
      <c r="Y58" s="149"/>
      <c r="Z58" s="145" t="str">
        <f t="shared" si="30"/>
        <v xml:space="preserve"> </v>
      </c>
      <c r="AA58" s="170" t="str">
        <f>IF(W58&gt;0,VLOOKUP(V58,'AE Tables'!$B$14:$E$23,$H$3,FALSE)," ")</f>
        <v xml:space="preserve"> </v>
      </c>
      <c r="AB58" s="147" t="str">
        <f t="shared" si="29"/>
        <v xml:space="preserve"> </v>
      </c>
      <c r="AC58" s="171">
        <f>IF(U58&gt;0,VLOOKUP($AC$6,'AE Tables'!$B$24:$E$24,$H$3,FALSE)," ")</f>
        <v>8</v>
      </c>
      <c r="AD58" s="159" t="str">
        <f t="shared" si="34"/>
        <v/>
      </c>
      <c r="AE58" s="162"/>
      <c r="AF58" s="157" t="str">
        <f t="shared" si="35"/>
        <v/>
      </c>
      <c r="AG58" s="159" t="e">
        <f t="shared" si="36"/>
        <v>#VALUE!</v>
      </c>
      <c r="AH58" s="157" t="str">
        <f t="shared" si="37"/>
        <v/>
      </c>
      <c r="AI58" s="159" t="str">
        <f t="shared" si="38"/>
        <v/>
      </c>
      <c r="AJ58" s="163">
        <f t="shared" si="19"/>
        <v>0.3</v>
      </c>
      <c r="AK58" s="195" t="e">
        <f t="shared" si="39"/>
        <v>#VALUE!</v>
      </c>
      <c r="AL58" s="157" t="e">
        <f t="shared" si="40"/>
        <v>#VALUE!</v>
      </c>
      <c r="AM58" s="157" t="e">
        <f t="shared" si="41"/>
        <v>#VALUE!</v>
      </c>
    </row>
    <row r="59" spans="3:39" ht="15">
      <c r="C59"/>
      <c r="D59"/>
      <c r="E59" s="138">
        <f t="shared" si="4"/>
        <v>0</v>
      </c>
      <c r="F59" s="152">
        <f t="shared" si="5"/>
        <v>44338</v>
      </c>
      <c r="G59" s="152">
        <f t="shared" si="6"/>
        <v>44576</v>
      </c>
      <c r="H59" s="164">
        <f t="shared" si="7"/>
        <v>238</v>
      </c>
      <c r="I59" s="154"/>
      <c r="J59"/>
      <c r="K59" s="142">
        <f t="shared" si="8"/>
        <v>0</v>
      </c>
      <c r="L59" s="155">
        <f t="shared" si="9"/>
        <v>0.15</v>
      </c>
      <c r="M59" s="156" t="str">
        <f t="shared" si="10"/>
        <v/>
      </c>
      <c r="N59" s="155">
        <f t="shared" si="11"/>
        <v>0.05</v>
      </c>
      <c r="O59" s="156" t="str">
        <f t="shared" si="12"/>
        <v/>
      </c>
      <c r="P59" s="155">
        <f t="shared" si="13"/>
        <v>0.15</v>
      </c>
      <c r="Q59" s="157" t="str">
        <f t="shared" si="42"/>
        <v/>
      </c>
      <c r="R59" s="158">
        <f t="shared" si="0"/>
        <v>100</v>
      </c>
      <c r="S59" s="159" t="str">
        <f t="shared" si="43"/>
        <v/>
      </c>
      <c r="T59" s="160">
        <f t="shared" si="1"/>
        <v>1000</v>
      </c>
      <c r="U59" s="159" t="str">
        <f t="shared" si="44"/>
        <v/>
      </c>
      <c r="V59" s="148" t="s">
        <v>108</v>
      </c>
      <c r="W59" s="161"/>
      <c r="X59" s="161"/>
      <c r="Y59" s="161"/>
      <c r="Z59" s="157" t="str">
        <f t="shared" si="30"/>
        <v xml:space="preserve"> </v>
      </c>
      <c r="AA59" s="170" t="str">
        <f>IF(W59&gt;0,VLOOKUP(V59,'AE Tables'!$B$14:$E$23,$H$3,FALSE)," ")</f>
        <v xml:space="preserve"> </v>
      </c>
      <c r="AB59" s="147" t="str">
        <f t="shared" si="29"/>
        <v xml:space="preserve"> </v>
      </c>
      <c r="AC59" s="171">
        <f>IF(U59&gt;0,VLOOKUP($AC$6,'AE Tables'!$B$24:$E$24,$H$3,FALSE)," ")</f>
        <v>8</v>
      </c>
      <c r="AD59" s="159" t="str">
        <f t="shared" si="34"/>
        <v/>
      </c>
      <c r="AE59" s="162"/>
      <c r="AF59" s="157" t="str">
        <f t="shared" si="35"/>
        <v/>
      </c>
      <c r="AG59" s="159" t="e">
        <f t="shared" si="36"/>
        <v>#VALUE!</v>
      </c>
      <c r="AH59" s="157" t="str">
        <f t="shared" si="37"/>
        <v/>
      </c>
      <c r="AI59" s="159" t="str">
        <f t="shared" si="38"/>
        <v/>
      </c>
      <c r="AJ59" s="163">
        <f t="shared" si="19"/>
        <v>0.3</v>
      </c>
      <c r="AK59" s="195" t="e">
        <f t="shared" si="39"/>
        <v>#VALUE!</v>
      </c>
      <c r="AL59" s="157" t="e">
        <f t="shared" si="40"/>
        <v>#VALUE!</v>
      </c>
      <c r="AM59" s="157" t="e">
        <f t="shared" si="41"/>
        <v>#VALUE!</v>
      </c>
    </row>
    <row r="60" spans="3:39" ht="15">
      <c r="C60"/>
      <c r="D60"/>
      <c r="E60" s="138">
        <f t="shared" si="4"/>
        <v>0</v>
      </c>
      <c r="F60" s="152">
        <f t="shared" si="5"/>
        <v>44338</v>
      </c>
      <c r="G60" s="152">
        <f t="shared" si="6"/>
        <v>44576</v>
      </c>
      <c r="H60" s="164">
        <f t="shared" si="7"/>
        <v>238</v>
      </c>
      <c r="I60" s="154"/>
      <c r="J60"/>
      <c r="K60" s="142">
        <f t="shared" si="8"/>
        <v>0</v>
      </c>
      <c r="L60" s="155">
        <f t="shared" si="9"/>
        <v>0.15</v>
      </c>
      <c r="M60" s="156" t="str">
        <f t="shared" si="10"/>
        <v/>
      </c>
      <c r="N60" s="155">
        <f t="shared" si="11"/>
        <v>0.05</v>
      </c>
      <c r="O60" s="156" t="str">
        <f t="shared" si="12"/>
        <v/>
      </c>
      <c r="P60" s="155">
        <f t="shared" si="13"/>
        <v>0.15</v>
      </c>
      <c r="Q60" s="157" t="str">
        <f t="shared" si="42"/>
        <v/>
      </c>
      <c r="R60" s="158">
        <f t="shared" si="0"/>
        <v>100</v>
      </c>
      <c r="S60" s="159" t="str">
        <f t="shared" si="43"/>
        <v/>
      </c>
      <c r="T60" s="160">
        <f t="shared" si="1"/>
        <v>1000</v>
      </c>
      <c r="U60" s="159" t="str">
        <f t="shared" si="44"/>
        <v/>
      </c>
      <c r="V60" s="148" t="s">
        <v>108</v>
      </c>
      <c r="W60" s="149"/>
      <c r="X60" s="149"/>
      <c r="Y60" s="149"/>
      <c r="Z60" s="145" t="str">
        <f t="shared" si="30"/>
        <v xml:space="preserve"> </v>
      </c>
      <c r="AA60" s="170" t="str">
        <f>IF(W60&gt;0,VLOOKUP(V60,'AE Tables'!$B$14:$E$23,$H$3,FALSE)," ")</f>
        <v xml:space="preserve"> </v>
      </c>
      <c r="AB60" s="147" t="str">
        <f t="shared" si="29"/>
        <v xml:space="preserve"> </v>
      </c>
      <c r="AC60" s="171">
        <f>IF(U60&gt;0,VLOOKUP($AC$6,'AE Tables'!$B$24:$E$24,$H$3,FALSE)," ")</f>
        <v>8</v>
      </c>
      <c r="AD60" s="159" t="str">
        <f t="shared" si="34"/>
        <v/>
      </c>
      <c r="AE60" s="162"/>
      <c r="AF60" s="157" t="str">
        <f t="shared" si="35"/>
        <v/>
      </c>
      <c r="AG60" s="159" t="e">
        <f t="shared" si="36"/>
        <v>#VALUE!</v>
      </c>
      <c r="AH60" s="157" t="str">
        <f t="shared" si="37"/>
        <v/>
      </c>
      <c r="AI60" s="159" t="str">
        <f t="shared" si="38"/>
        <v/>
      </c>
      <c r="AJ60" s="163">
        <f t="shared" si="19"/>
        <v>0.3</v>
      </c>
      <c r="AK60" s="195" t="e">
        <f t="shared" si="39"/>
        <v>#VALUE!</v>
      </c>
      <c r="AL60" s="157" t="e">
        <f t="shared" si="40"/>
        <v>#VALUE!</v>
      </c>
      <c r="AM60" s="157" t="e">
        <f t="shared" si="41"/>
        <v>#VALUE!</v>
      </c>
    </row>
    <row r="61" spans="3:39" ht="15">
      <c r="C61"/>
      <c r="D61"/>
      <c r="E61" s="138">
        <f t="shared" si="4"/>
        <v>0</v>
      </c>
      <c r="F61" s="152">
        <f t="shared" si="5"/>
        <v>44338</v>
      </c>
      <c r="G61" s="152">
        <f t="shared" si="6"/>
        <v>44576</v>
      </c>
      <c r="H61" s="164">
        <f t="shared" si="7"/>
        <v>238</v>
      </c>
      <c r="I61" s="154"/>
      <c r="J61"/>
      <c r="K61" s="142">
        <f t="shared" si="8"/>
        <v>0</v>
      </c>
      <c r="L61" s="155">
        <f t="shared" si="9"/>
        <v>0.15</v>
      </c>
      <c r="M61" s="156" t="str">
        <f t="shared" si="10"/>
        <v/>
      </c>
      <c r="N61" s="155">
        <f t="shared" si="11"/>
        <v>0.05</v>
      </c>
      <c r="O61" s="156" t="str">
        <f t="shared" si="12"/>
        <v/>
      </c>
      <c r="P61" s="155">
        <f t="shared" si="13"/>
        <v>0.15</v>
      </c>
      <c r="Q61" s="157" t="str">
        <f t="shared" si="42"/>
        <v/>
      </c>
      <c r="R61" s="158">
        <f t="shared" si="0"/>
        <v>100</v>
      </c>
      <c r="S61" s="159" t="str">
        <f t="shared" si="43"/>
        <v/>
      </c>
      <c r="T61" s="160">
        <f t="shared" si="1"/>
        <v>1000</v>
      </c>
      <c r="U61" s="159" t="str">
        <f t="shared" si="44"/>
        <v/>
      </c>
      <c r="V61" s="148" t="s">
        <v>108</v>
      </c>
      <c r="W61" s="161"/>
      <c r="X61" s="161"/>
      <c r="Y61" s="161"/>
      <c r="Z61" s="157" t="str">
        <f t="shared" si="30"/>
        <v xml:space="preserve"> </v>
      </c>
      <c r="AA61" s="170" t="str">
        <f>IF(W61&gt;0,VLOOKUP(V61,'AE Tables'!$B$14:$E$23,$H$3,FALSE)," ")</f>
        <v xml:space="preserve"> </v>
      </c>
      <c r="AB61" s="147" t="str">
        <f t="shared" si="29"/>
        <v xml:space="preserve"> </v>
      </c>
      <c r="AC61" s="171">
        <f>IF(U61&gt;0,VLOOKUP($AC$6,'AE Tables'!$B$24:$E$24,$H$3,FALSE)," ")</f>
        <v>8</v>
      </c>
      <c r="AD61" s="159" t="str">
        <f t="shared" si="34"/>
        <v/>
      </c>
      <c r="AE61" s="162"/>
      <c r="AF61" s="157" t="str">
        <f t="shared" si="35"/>
        <v/>
      </c>
      <c r="AG61" s="159" t="e">
        <f t="shared" si="36"/>
        <v>#VALUE!</v>
      </c>
      <c r="AH61" s="157" t="str">
        <f t="shared" si="37"/>
        <v/>
      </c>
      <c r="AI61" s="159" t="str">
        <f t="shared" si="38"/>
        <v/>
      </c>
      <c r="AJ61" s="163">
        <f t="shared" si="19"/>
        <v>0.3</v>
      </c>
      <c r="AK61" s="195" t="e">
        <f t="shared" si="39"/>
        <v>#VALUE!</v>
      </c>
      <c r="AL61" s="157" t="e">
        <f t="shared" si="40"/>
        <v>#VALUE!</v>
      </c>
      <c r="AM61" s="157" t="e">
        <f t="shared" si="41"/>
        <v>#VALUE!</v>
      </c>
    </row>
    <row r="62" spans="3:39" ht="15">
      <c r="C62"/>
      <c r="D62"/>
      <c r="E62" s="138">
        <f t="shared" si="4"/>
        <v>0</v>
      </c>
      <c r="F62" s="152">
        <f t="shared" si="5"/>
        <v>44338</v>
      </c>
      <c r="G62" s="152">
        <f t="shared" si="6"/>
        <v>44576</v>
      </c>
      <c r="H62" s="164">
        <f t="shared" si="7"/>
        <v>238</v>
      </c>
      <c r="I62" s="154"/>
      <c r="J62"/>
      <c r="K62" s="142">
        <f t="shared" si="8"/>
        <v>0</v>
      </c>
      <c r="L62" s="155">
        <f t="shared" si="9"/>
        <v>0.15</v>
      </c>
      <c r="M62" s="156" t="str">
        <f t="shared" si="10"/>
        <v/>
      </c>
      <c r="N62" s="155">
        <f t="shared" si="11"/>
        <v>0.05</v>
      </c>
      <c r="O62" s="156" t="str">
        <f t="shared" si="12"/>
        <v/>
      </c>
      <c r="P62" s="155">
        <f t="shared" si="13"/>
        <v>0.15</v>
      </c>
      <c r="Q62" s="157" t="str">
        <f t="shared" si="42"/>
        <v/>
      </c>
      <c r="R62" s="158">
        <f t="shared" si="0"/>
        <v>100</v>
      </c>
      <c r="S62" s="159" t="str">
        <f t="shared" si="43"/>
        <v/>
      </c>
      <c r="T62" s="160">
        <f t="shared" si="1"/>
        <v>1000</v>
      </c>
      <c r="U62" s="159" t="str">
        <f t="shared" si="44"/>
        <v/>
      </c>
      <c r="V62" s="148" t="s">
        <v>108</v>
      </c>
      <c r="W62" s="149"/>
      <c r="X62" s="149"/>
      <c r="Y62" s="149"/>
      <c r="Z62" s="145" t="str">
        <f t="shared" si="30"/>
        <v xml:space="preserve"> </v>
      </c>
      <c r="AA62" s="170" t="str">
        <f>IF(W62&gt;0,VLOOKUP(V62,'AE Tables'!$B$14:$E$23,$H$3,FALSE)," ")</f>
        <v xml:space="preserve"> </v>
      </c>
      <c r="AB62" s="147" t="str">
        <f t="shared" si="29"/>
        <v xml:space="preserve"> </v>
      </c>
      <c r="AC62" s="171">
        <f>IF(U62&gt;0,VLOOKUP($AC$6,'AE Tables'!$B$24:$E$24,$H$3,FALSE)," ")</f>
        <v>8</v>
      </c>
      <c r="AD62" s="159" t="str">
        <f t="shared" si="34"/>
        <v/>
      </c>
      <c r="AE62" s="162"/>
      <c r="AF62" s="157" t="str">
        <f t="shared" si="35"/>
        <v/>
      </c>
      <c r="AG62" s="159" t="e">
        <f t="shared" si="36"/>
        <v>#VALUE!</v>
      </c>
      <c r="AH62" s="157" t="str">
        <f t="shared" si="37"/>
        <v/>
      </c>
      <c r="AI62" s="159" t="str">
        <f t="shared" si="38"/>
        <v/>
      </c>
      <c r="AJ62" s="163">
        <f t="shared" si="19"/>
        <v>0.3</v>
      </c>
      <c r="AK62" s="195" t="e">
        <f t="shared" si="39"/>
        <v>#VALUE!</v>
      </c>
      <c r="AL62" s="157" t="e">
        <f t="shared" si="40"/>
        <v>#VALUE!</v>
      </c>
      <c r="AM62" s="157" t="e">
        <f t="shared" si="41"/>
        <v>#VALUE!</v>
      </c>
    </row>
    <row r="63" spans="3:39" ht="15">
      <c r="C63"/>
      <c r="D63"/>
      <c r="E63" s="138">
        <f t="shared" si="4"/>
        <v>0</v>
      </c>
      <c r="F63" s="152">
        <f t="shared" si="5"/>
        <v>44338</v>
      </c>
      <c r="G63" s="152">
        <f t="shared" si="6"/>
        <v>44576</v>
      </c>
      <c r="H63" s="164">
        <f t="shared" si="7"/>
        <v>238</v>
      </c>
      <c r="I63" s="154"/>
      <c r="J63"/>
      <c r="K63" s="142">
        <f t="shared" si="8"/>
        <v>0</v>
      </c>
      <c r="L63" s="155">
        <f t="shared" si="9"/>
        <v>0.15</v>
      </c>
      <c r="M63" s="156" t="str">
        <f t="shared" si="10"/>
        <v/>
      </c>
      <c r="N63" s="155">
        <f t="shared" si="11"/>
        <v>0.05</v>
      </c>
      <c r="O63" s="156" t="str">
        <f t="shared" si="12"/>
        <v/>
      </c>
      <c r="P63" s="155">
        <f t="shared" si="13"/>
        <v>0.15</v>
      </c>
      <c r="Q63" s="157" t="str">
        <f t="shared" si="42"/>
        <v/>
      </c>
      <c r="R63" s="158">
        <f t="shared" si="0"/>
        <v>100</v>
      </c>
      <c r="S63" s="159" t="str">
        <f t="shared" si="43"/>
        <v/>
      </c>
      <c r="T63" s="160">
        <f t="shared" si="1"/>
        <v>1000</v>
      </c>
      <c r="U63" s="159" t="str">
        <f t="shared" si="44"/>
        <v/>
      </c>
      <c r="V63" s="148" t="s">
        <v>108</v>
      </c>
      <c r="W63" s="161"/>
      <c r="X63" s="161"/>
      <c r="Y63" s="161"/>
      <c r="Z63" s="157" t="str">
        <f t="shared" si="30"/>
        <v xml:space="preserve"> </v>
      </c>
      <c r="AA63" s="170" t="str">
        <f>IF(W63&gt;0,VLOOKUP(V63,'AE Tables'!$B$14:$E$23,$H$3,FALSE)," ")</f>
        <v xml:space="preserve"> </v>
      </c>
      <c r="AB63" s="147" t="str">
        <f t="shared" si="29"/>
        <v xml:space="preserve"> </v>
      </c>
      <c r="AC63" s="171">
        <f>IF(U63&gt;0,VLOOKUP($AC$6,'AE Tables'!$B$24:$E$24,$H$3,FALSE)," ")</f>
        <v>8</v>
      </c>
      <c r="AD63" s="159" t="str">
        <f t="shared" si="34"/>
        <v/>
      </c>
      <c r="AE63" s="162"/>
      <c r="AF63" s="157" t="str">
        <f t="shared" si="35"/>
        <v/>
      </c>
      <c r="AG63" s="159" t="e">
        <f t="shared" si="36"/>
        <v>#VALUE!</v>
      </c>
      <c r="AH63" s="157" t="str">
        <f t="shared" si="37"/>
        <v/>
      </c>
      <c r="AI63" s="159" t="str">
        <f t="shared" si="38"/>
        <v/>
      </c>
      <c r="AJ63" s="163">
        <f t="shared" si="19"/>
        <v>0.3</v>
      </c>
      <c r="AK63" s="195" t="e">
        <f t="shared" si="39"/>
        <v>#VALUE!</v>
      </c>
      <c r="AL63" s="157" t="e">
        <f t="shared" si="40"/>
        <v>#VALUE!</v>
      </c>
      <c r="AM63" s="157" t="e">
        <f t="shared" si="41"/>
        <v>#VALUE!</v>
      </c>
    </row>
    <row r="64" spans="3:39" ht="15">
      <c r="C64"/>
      <c r="D64"/>
      <c r="E64" s="138">
        <f t="shared" si="4"/>
        <v>0</v>
      </c>
      <c r="F64" s="152">
        <f t="shared" si="5"/>
        <v>44338</v>
      </c>
      <c r="G64" s="152">
        <f t="shared" si="6"/>
        <v>44576</v>
      </c>
      <c r="H64" s="164">
        <f t="shared" si="7"/>
        <v>238</v>
      </c>
      <c r="I64" s="154"/>
      <c r="J64"/>
      <c r="K64" s="142">
        <f t="shared" si="8"/>
        <v>0</v>
      </c>
      <c r="L64" s="155">
        <f t="shared" si="9"/>
        <v>0.15</v>
      </c>
      <c r="M64" s="156" t="str">
        <f t="shared" si="10"/>
        <v/>
      </c>
      <c r="N64" s="155">
        <f t="shared" si="11"/>
        <v>0.05</v>
      </c>
      <c r="O64" s="156" t="str">
        <f t="shared" si="12"/>
        <v/>
      </c>
      <c r="P64" s="155">
        <f t="shared" si="13"/>
        <v>0.15</v>
      </c>
      <c r="Q64" s="157" t="str">
        <f t="shared" si="42"/>
        <v/>
      </c>
      <c r="R64" s="158">
        <f t="shared" si="0"/>
        <v>100</v>
      </c>
      <c r="S64" s="159" t="str">
        <f t="shared" si="43"/>
        <v/>
      </c>
      <c r="T64" s="160">
        <f t="shared" si="1"/>
        <v>1000</v>
      </c>
      <c r="U64" s="159" t="str">
        <f t="shared" si="44"/>
        <v/>
      </c>
      <c r="V64" s="148" t="s">
        <v>108</v>
      </c>
      <c r="W64" s="149"/>
      <c r="X64" s="149"/>
      <c r="Y64" s="149"/>
      <c r="Z64" s="145" t="str">
        <f t="shared" si="30"/>
        <v xml:space="preserve"> </v>
      </c>
      <c r="AA64" s="170" t="str">
        <f>IF(W64&gt;0,VLOOKUP(V64,'AE Tables'!$B$14:$E$23,$H$3,FALSE)," ")</f>
        <v xml:space="preserve"> </v>
      </c>
      <c r="AB64" s="147" t="str">
        <f t="shared" si="29"/>
        <v xml:space="preserve"> </v>
      </c>
      <c r="AC64" s="171">
        <f>IF(U64&gt;0,VLOOKUP($AC$6,'AE Tables'!$B$24:$E$24,$H$3,FALSE)," ")</f>
        <v>8</v>
      </c>
      <c r="AD64" s="159" t="str">
        <f t="shared" si="34"/>
        <v/>
      </c>
      <c r="AE64" s="162"/>
      <c r="AF64" s="157" t="str">
        <f t="shared" si="35"/>
        <v/>
      </c>
      <c r="AG64" s="159" t="e">
        <f t="shared" si="36"/>
        <v>#VALUE!</v>
      </c>
      <c r="AH64" s="157" t="str">
        <f t="shared" si="37"/>
        <v/>
      </c>
      <c r="AI64" s="159" t="str">
        <f t="shared" si="38"/>
        <v/>
      </c>
      <c r="AJ64" s="163">
        <f t="shared" si="19"/>
        <v>0.3</v>
      </c>
      <c r="AK64" s="195" t="e">
        <f t="shared" si="39"/>
        <v>#VALUE!</v>
      </c>
      <c r="AL64" s="157" t="e">
        <f t="shared" si="40"/>
        <v>#VALUE!</v>
      </c>
      <c r="AM64" s="157" t="e">
        <f t="shared" si="41"/>
        <v>#VALUE!</v>
      </c>
    </row>
    <row r="65" spans="3:39" ht="15">
      <c r="C65"/>
      <c r="D65"/>
      <c r="E65" s="138">
        <f t="shared" si="4"/>
        <v>0</v>
      </c>
      <c r="F65" s="152">
        <f t="shared" si="5"/>
        <v>44338</v>
      </c>
      <c r="G65" s="152">
        <f t="shared" si="6"/>
        <v>44576</v>
      </c>
      <c r="H65" s="164">
        <f t="shared" si="7"/>
        <v>238</v>
      </c>
      <c r="I65" s="154"/>
      <c r="J65"/>
      <c r="K65" s="142">
        <f t="shared" si="8"/>
        <v>0</v>
      </c>
      <c r="L65" s="155">
        <f t="shared" si="9"/>
        <v>0.15</v>
      </c>
      <c r="M65" s="156" t="str">
        <f t="shared" si="10"/>
        <v/>
      </c>
      <c r="N65" s="155">
        <f t="shared" si="11"/>
        <v>0.05</v>
      </c>
      <c r="O65" s="156" t="str">
        <f t="shared" si="12"/>
        <v/>
      </c>
      <c r="P65" s="155">
        <f t="shared" si="13"/>
        <v>0.15</v>
      </c>
      <c r="Q65" s="157" t="str">
        <f t="shared" si="42"/>
        <v/>
      </c>
      <c r="R65" s="158">
        <f t="shared" si="0"/>
        <v>100</v>
      </c>
      <c r="S65" s="159" t="str">
        <f t="shared" si="43"/>
        <v/>
      </c>
      <c r="T65" s="160">
        <f t="shared" si="1"/>
        <v>1000</v>
      </c>
      <c r="U65" s="159" t="str">
        <f t="shared" si="44"/>
        <v/>
      </c>
      <c r="V65" s="148" t="s">
        <v>108</v>
      </c>
      <c r="W65" s="161"/>
      <c r="X65" s="161"/>
      <c r="Y65" s="161"/>
      <c r="Z65" s="157" t="str">
        <f t="shared" si="30"/>
        <v xml:space="preserve"> </v>
      </c>
      <c r="AA65" s="170" t="str">
        <f>IF(W65&gt;0,VLOOKUP(V65,'AE Tables'!$B$14:$E$23,$H$3,FALSE)," ")</f>
        <v xml:space="preserve"> </v>
      </c>
      <c r="AB65" s="147" t="str">
        <f t="shared" si="29"/>
        <v xml:space="preserve"> </v>
      </c>
      <c r="AC65" s="171">
        <f>IF(U65&gt;0,VLOOKUP($AC$6,'AE Tables'!$B$24:$E$24,$H$3,FALSE)," ")</f>
        <v>8</v>
      </c>
      <c r="AD65" s="159" t="str">
        <f t="shared" si="34"/>
        <v/>
      </c>
      <c r="AE65" s="162"/>
      <c r="AF65" s="157" t="str">
        <f t="shared" si="35"/>
        <v/>
      </c>
      <c r="AG65" s="159" t="e">
        <f t="shared" si="36"/>
        <v>#VALUE!</v>
      </c>
      <c r="AH65" s="157" t="str">
        <f t="shared" si="37"/>
        <v/>
      </c>
      <c r="AI65" s="159" t="str">
        <f t="shared" si="38"/>
        <v/>
      </c>
      <c r="AJ65" s="163">
        <f t="shared" si="19"/>
        <v>0.3</v>
      </c>
      <c r="AK65" s="195" t="e">
        <f t="shared" si="39"/>
        <v>#VALUE!</v>
      </c>
      <c r="AL65" s="157" t="e">
        <f t="shared" si="40"/>
        <v>#VALUE!</v>
      </c>
      <c r="AM65" s="157" t="e">
        <f t="shared" si="41"/>
        <v>#VALUE!</v>
      </c>
    </row>
    <row r="66" spans="3:39" ht="15">
      <c r="C66"/>
      <c r="D66"/>
      <c r="E66" s="138">
        <f t="shared" si="4"/>
        <v>0</v>
      </c>
      <c r="F66" s="152">
        <f t="shared" si="5"/>
        <v>44338</v>
      </c>
      <c r="G66" s="152">
        <f t="shared" si="6"/>
        <v>44576</v>
      </c>
      <c r="H66" s="164">
        <f t="shared" si="7"/>
        <v>238</v>
      </c>
      <c r="I66" s="154"/>
      <c r="J66"/>
      <c r="K66" s="142">
        <f t="shared" si="8"/>
        <v>0</v>
      </c>
      <c r="L66" s="155">
        <f t="shared" si="9"/>
        <v>0.15</v>
      </c>
      <c r="M66" s="156" t="str">
        <f t="shared" si="10"/>
        <v/>
      </c>
      <c r="N66" s="155">
        <f t="shared" si="11"/>
        <v>0.05</v>
      </c>
      <c r="O66" s="156" t="str">
        <f t="shared" si="12"/>
        <v/>
      </c>
      <c r="P66" s="155">
        <f t="shared" si="13"/>
        <v>0.15</v>
      </c>
      <c r="Q66" s="157" t="str">
        <f t="shared" si="42"/>
        <v/>
      </c>
      <c r="R66" s="158">
        <f t="shared" si="0"/>
        <v>100</v>
      </c>
      <c r="S66" s="159" t="str">
        <f t="shared" si="43"/>
        <v/>
      </c>
      <c r="T66" s="160">
        <f t="shared" si="1"/>
        <v>1000</v>
      </c>
      <c r="U66" s="159" t="str">
        <f t="shared" si="44"/>
        <v/>
      </c>
      <c r="V66" s="148" t="s">
        <v>108</v>
      </c>
      <c r="W66" s="149"/>
      <c r="X66" s="149"/>
      <c r="Y66" s="149"/>
      <c r="Z66" s="145" t="str">
        <f t="shared" si="30"/>
        <v xml:space="preserve"> </v>
      </c>
      <c r="AA66" s="170" t="str">
        <f>IF(W66&gt;0,VLOOKUP(V66,'AE Tables'!$B$14:$E$23,$H$3,FALSE)," ")</f>
        <v xml:space="preserve"> </v>
      </c>
      <c r="AB66" s="147" t="str">
        <f t="shared" si="29"/>
        <v xml:space="preserve"> </v>
      </c>
      <c r="AC66" s="171">
        <f>IF(U66&gt;0,VLOOKUP($AC$6,'AE Tables'!$B$24:$E$24,$H$3,FALSE)," ")</f>
        <v>8</v>
      </c>
      <c r="AD66" s="159" t="str">
        <f t="shared" si="34"/>
        <v/>
      </c>
      <c r="AE66" s="162"/>
      <c r="AF66" s="157" t="str">
        <f t="shared" si="35"/>
        <v/>
      </c>
      <c r="AG66" s="159" t="e">
        <f t="shared" si="36"/>
        <v>#VALUE!</v>
      </c>
      <c r="AH66" s="157" t="str">
        <f t="shared" si="37"/>
        <v/>
      </c>
      <c r="AI66" s="159" t="str">
        <f t="shared" si="38"/>
        <v/>
      </c>
      <c r="AJ66" s="163">
        <f t="shared" si="19"/>
        <v>0.3</v>
      </c>
      <c r="AK66" s="195" t="e">
        <f t="shared" si="39"/>
        <v>#VALUE!</v>
      </c>
      <c r="AL66" s="157" t="e">
        <f t="shared" si="40"/>
        <v>#VALUE!</v>
      </c>
      <c r="AM66" s="157" t="e">
        <f t="shared" si="41"/>
        <v>#VALUE!</v>
      </c>
    </row>
    <row r="67" spans="3:39" ht="15">
      <c r="C67"/>
      <c r="D67"/>
      <c r="E67" s="138">
        <f t="shared" si="4"/>
        <v>0</v>
      </c>
      <c r="F67" s="152">
        <f t="shared" si="5"/>
        <v>44338</v>
      </c>
      <c r="G67" s="152">
        <f t="shared" si="6"/>
        <v>44576</v>
      </c>
      <c r="H67" s="164">
        <f t="shared" si="7"/>
        <v>238</v>
      </c>
      <c r="I67" s="154"/>
      <c r="J67"/>
      <c r="K67" s="142">
        <f t="shared" si="8"/>
        <v>0</v>
      </c>
      <c r="L67" s="155">
        <f t="shared" si="9"/>
        <v>0.15</v>
      </c>
      <c r="M67" s="156" t="str">
        <f t="shared" si="10"/>
        <v/>
      </c>
      <c r="N67" s="155">
        <f t="shared" si="11"/>
        <v>0.05</v>
      </c>
      <c r="O67" s="156" t="str">
        <f t="shared" si="12"/>
        <v/>
      </c>
      <c r="P67" s="155">
        <f t="shared" si="13"/>
        <v>0.15</v>
      </c>
      <c r="Q67" s="157" t="str">
        <f t="shared" si="42"/>
        <v/>
      </c>
      <c r="R67" s="158">
        <f t="shared" si="0"/>
        <v>100</v>
      </c>
      <c r="S67" s="159" t="str">
        <f t="shared" si="43"/>
        <v/>
      </c>
      <c r="T67" s="160">
        <f t="shared" si="1"/>
        <v>1000</v>
      </c>
      <c r="U67" s="159" t="str">
        <f t="shared" si="44"/>
        <v/>
      </c>
      <c r="V67" s="148" t="s">
        <v>108</v>
      </c>
      <c r="W67" s="161"/>
      <c r="X67" s="161"/>
      <c r="Y67" s="161"/>
      <c r="Z67" s="157" t="str">
        <f t="shared" si="30"/>
        <v xml:space="preserve"> </v>
      </c>
      <c r="AA67" s="170" t="str">
        <f>IF(W67&gt;0,VLOOKUP(V67,'AE Tables'!$B$14:$E$23,$H$3,FALSE)," ")</f>
        <v xml:space="preserve"> </v>
      </c>
      <c r="AB67" s="147" t="str">
        <f t="shared" si="29"/>
        <v xml:space="preserve"> </v>
      </c>
      <c r="AC67" s="171">
        <f>IF(U67&gt;0,VLOOKUP($AC$6,'AE Tables'!$B$24:$E$24,$H$3,FALSE)," ")</f>
        <v>8</v>
      </c>
      <c r="AD67" s="159" t="str">
        <f t="shared" si="34"/>
        <v/>
      </c>
      <c r="AE67" s="162"/>
      <c r="AF67" s="157" t="str">
        <f t="shared" si="35"/>
        <v/>
      </c>
      <c r="AG67" s="159" t="e">
        <f t="shared" si="36"/>
        <v>#VALUE!</v>
      </c>
      <c r="AH67" s="157" t="str">
        <f t="shared" si="37"/>
        <v/>
      </c>
      <c r="AI67" s="159" t="str">
        <f t="shared" si="38"/>
        <v/>
      </c>
      <c r="AJ67" s="163">
        <f t="shared" si="19"/>
        <v>0.3</v>
      </c>
      <c r="AK67" s="195" t="e">
        <f t="shared" si="39"/>
        <v>#VALUE!</v>
      </c>
      <c r="AL67" s="157" t="e">
        <f t="shared" si="40"/>
        <v>#VALUE!</v>
      </c>
      <c r="AM67" s="157" t="e">
        <f t="shared" si="41"/>
        <v>#VALUE!</v>
      </c>
    </row>
    <row r="68" spans="3:39" ht="15">
      <c r="C68"/>
      <c r="D68"/>
      <c r="E68" s="138">
        <f t="shared" si="4"/>
        <v>0</v>
      </c>
      <c r="F68" s="152">
        <f t="shared" si="5"/>
        <v>44338</v>
      </c>
      <c r="G68" s="152">
        <f t="shared" si="6"/>
        <v>44576</v>
      </c>
      <c r="H68" s="164">
        <f t="shared" si="7"/>
        <v>238</v>
      </c>
      <c r="I68" s="154"/>
      <c r="J68"/>
      <c r="K68" s="142">
        <f t="shared" si="8"/>
        <v>0</v>
      </c>
      <c r="L68" s="155">
        <f t="shared" si="9"/>
        <v>0.15</v>
      </c>
      <c r="M68" s="156" t="str">
        <f t="shared" si="10"/>
        <v/>
      </c>
      <c r="N68" s="155">
        <f t="shared" si="11"/>
        <v>0.05</v>
      </c>
      <c r="O68" s="156" t="str">
        <f t="shared" si="12"/>
        <v/>
      </c>
      <c r="P68" s="155">
        <f t="shared" si="13"/>
        <v>0.15</v>
      </c>
      <c r="Q68" s="157" t="str">
        <f t="shared" si="42"/>
        <v/>
      </c>
      <c r="R68" s="158">
        <f t="shared" si="0"/>
        <v>100</v>
      </c>
      <c r="S68" s="159" t="str">
        <f t="shared" si="43"/>
        <v/>
      </c>
      <c r="T68" s="160">
        <f t="shared" si="1"/>
        <v>1000</v>
      </c>
      <c r="U68" s="159" t="str">
        <f t="shared" si="44"/>
        <v/>
      </c>
      <c r="V68" s="148" t="s">
        <v>108</v>
      </c>
      <c r="W68" s="149"/>
      <c r="X68" s="149"/>
      <c r="Y68" s="149"/>
      <c r="Z68" s="145" t="str">
        <f t="shared" si="30"/>
        <v xml:space="preserve"> </v>
      </c>
      <c r="AA68" s="170" t="str">
        <f>IF(W68&gt;0,VLOOKUP(V68,'AE Tables'!$B$14:$E$23,$H$3,FALSE)," ")</f>
        <v xml:space="preserve"> </v>
      </c>
      <c r="AB68" s="147" t="str">
        <f t="shared" si="29"/>
        <v xml:space="preserve"> </v>
      </c>
      <c r="AC68" s="171">
        <f>IF(U68&gt;0,VLOOKUP($AC$6,'AE Tables'!$B$24:$E$24,$H$3,FALSE)," ")</f>
        <v>8</v>
      </c>
      <c r="AD68" s="159" t="str">
        <f t="shared" si="34"/>
        <v/>
      </c>
      <c r="AE68" s="162"/>
      <c r="AF68" s="157" t="str">
        <f t="shared" si="35"/>
        <v/>
      </c>
      <c r="AG68" s="159" t="e">
        <f t="shared" si="36"/>
        <v>#VALUE!</v>
      </c>
      <c r="AH68" s="157" t="str">
        <f t="shared" si="37"/>
        <v/>
      </c>
      <c r="AI68" s="159" t="str">
        <f t="shared" si="38"/>
        <v/>
      </c>
      <c r="AJ68" s="163">
        <f t="shared" si="19"/>
        <v>0.3</v>
      </c>
      <c r="AK68" s="195" t="e">
        <f t="shared" si="39"/>
        <v>#VALUE!</v>
      </c>
      <c r="AL68" s="157" t="e">
        <f t="shared" si="40"/>
        <v>#VALUE!</v>
      </c>
      <c r="AM68" s="157" t="e">
        <f t="shared" si="41"/>
        <v>#VALUE!</v>
      </c>
    </row>
    <row r="69" spans="3:39" ht="15">
      <c r="C69"/>
      <c r="D69"/>
      <c r="E69" s="138">
        <f t="shared" si="4"/>
        <v>0</v>
      </c>
      <c r="F69" s="152">
        <f t="shared" si="5"/>
        <v>44338</v>
      </c>
      <c r="G69" s="152">
        <f t="shared" si="6"/>
        <v>44576</v>
      </c>
      <c r="H69" s="164">
        <f t="shared" si="7"/>
        <v>238</v>
      </c>
      <c r="I69" s="154"/>
      <c r="J69"/>
      <c r="K69" s="142">
        <f t="shared" si="8"/>
        <v>0</v>
      </c>
      <c r="L69" s="155">
        <f t="shared" si="9"/>
        <v>0.15</v>
      </c>
      <c r="M69" s="156" t="str">
        <f t="shared" si="10"/>
        <v/>
      </c>
      <c r="N69" s="155">
        <f t="shared" si="11"/>
        <v>0.05</v>
      </c>
      <c r="O69" s="156" t="str">
        <f t="shared" si="12"/>
        <v/>
      </c>
      <c r="P69" s="155">
        <f t="shared" si="13"/>
        <v>0.15</v>
      </c>
      <c r="Q69" s="157" t="str">
        <f t="shared" si="42"/>
        <v/>
      </c>
      <c r="R69" s="158">
        <f t="shared" si="0"/>
        <v>100</v>
      </c>
      <c r="S69" s="159" t="str">
        <f t="shared" si="43"/>
        <v/>
      </c>
      <c r="T69" s="160">
        <f t="shared" si="1"/>
        <v>1000</v>
      </c>
      <c r="U69" s="159" t="str">
        <f t="shared" si="44"/>
        <v/>
      </c>
      <c r="V69" s="148" t="s">
        <v>108</v>
      </c>
      <c r="W69" s="161"/>
      <c r="X69" s="161"/>
      <c r="Y69" s="161"/>
      <c r="Z69" s="157" t="str">
        <f t="shared" si="30"/>
        <v xml:space="preserve"> </v>
      </c>
      <c r="AA69" s="170" t="str">
        <f>IF(W69&gt;0,VLOOKUP(V69,'AE Tables'!$B$14:$E$23,$H$3,FALSE)," ")</f>
        <v xml:space="preserve"> </v>
      </c>
      <c r="AB69" s="147" t="str">
        <f t="shared" si="29"/>
        <v xml:space="preserve"> </v>
      </c>
      <c r="AC69" s="171">
        <f>IF(U69&gt;0,VLOOKUP($AC$6,'AE Tables'!$B$24:$E$24,$H$3,FALSE)," ")</f>
        <v>8</v>
      </c>
      <c r="AD69" s="159" t="str">
        <f t="shared" si="34"/>
        <v/>
      </c>
      <c r="AE69" s="162"/>
      <c r="AF69" s="157" t="str">
        <f t="shared" si="35"/>
        <v/>
      </c>
      <c r="AG69" s="159" t="e">
        <f t="shared" si="36"/>
        <v>#VALUE!</v>
      </c>
      <c r="AH69" s="157" t="str">
        <f t="shared" si="37"/>
        <v/>
      </c>
      <c r="AI69" s="159" t="str">
        <f t="shared" si="38"/>
        <v/>
      </c>
      <c r="AJ69" s="163">
        <f t="shared" si="19"/>
        <v>0.3</v>
      </c>
      <c r="AK69" s="195" t="e">
        <f t="shared" si="39"/>
        <v>#VALUE!</v>
      </c>
      <c r="AL69" s="157" t="e">
        <f t="shared" si="40"/>
        <v>#VALUE!</v>
      </c>
      <c r="AM69" s="157" t="e">
        <f t="shared" si="41"/>
        <v>#VALUE!</v>
      </c>
    </row>
    <row r="70" spans="3:39" ht="15">
      <c r="C70"/>
      <c r="D70"/>
      <c r="E70" s="138">
        <f t="shared" si="4"/>
        <v>0</v>
      </c>
      <c r="F70" s="152">
        <f t="shared" si="5"/>
        <v>44338</v>
      </c>
      <c r="G70" s="152">
        <f t="shared" si="6"/>
        <v>44576</v>
      </c>
      <c r="H70" s="164">
        <f t="shared" si="7"/>
        <v>238</v>
      </c>
      <c r="I70" s="154"/>
      <c r="J70"/>
      <c r="K70" s="142">
        <f t="shared" si="8"/>
        <v>0</v>
      </c>
      <c r="L70" s="155">
        <f t="shared" si="9"/>
        <v>0.15</v>
      </c>
      <c r="M70" s="156" t="str">
        <f t="shared" si="10"/>
        <v/>
      </c>
      <c r="N70" s="155">
        <f t="shared" si="11"/>
        <v>0.05</v>
      </c>
      <c r="O70" s="156" t="str">
        <f t="shared" si="12"/>
        <v/>
      </c>
      <c r="P70" s="155">
        <f t="shared" si="13"/>
        <v>0.15</v>
      </c>
      <c r="Q70" s="157" t="str">
        <f t="shared" si="42"/>
        <v/>
      </c>
      <c r="R70" s="158">
        <f t="shared" si="0"/>
        <v>100</v>
      </c>
      <c r="S70" s="159" t="str">
        <f t="shared" si="43"/>
        <v/>
      </c>
      <c r="T70" s="160">
        <f t="shared" si="1"/>
        <v>1000</v>
      </c>
      <c r="U70" s="159" t="str">
        <f t="shared" si="44"/>
        <v/>
      </c>
      <c r="V70" s="148" t="s">
        <v>108</v>
      </c>
      <c r="W70" s="149"/>
      <c r="X70" s="149"/>
      <c r="Y70" s="149"/>
      <c r="Z70" s="145" t="str">
        <f t="shared" si="30"/>
        <v xml:space="preserve"> </v>
      </c>
      <c r="AA70" s="170" t="str">
        <f>IF(W70&gt;0,VLOOKUP(V70,'AE Tables'!$B$14:$E$23,$H$3,FALSE)," ")</f>
        <v xml:space="preserve"> </v>
      </c>
      <c r="AB70" s="147" t="str">
        <f t="shared" si="29"/>
        <v xml:space="preserve"> </v>
      </c>
      <c r="AC70" s="171">
        <f>IF(U70&gt;0,VLOOKUP($AC$6,'AE Tables'!$B$24:$E$24,$H$3,FALSE)," ")</f>
        <v>8</v>
      </c>
      <c r="AD70" s="159" t="str">
        <f t="shared" si="34"/>
        <v/>
      </c>
      <c r="AE70" s="162"/>
      <c r="AF70" s="157" t="str">
        <f t="shared" si="35"/>
        <v/>
      </c>
      <c r="AG70" s="159" t="e">
        <f t="shared" si="36"/>
        <v>#VALUE!</v>
      </c>
      <c r="AH70" s="157" t="str">
        <f t="shared" si="37"/>
        <v/>
      </c>
      <c r="AI70" s="159" t="str">
        <f t="shared" si="38"/>
        <v/>
      </c>
      <c r="AJ70" s="163">
        <f t="shared" si="19"/>
        <v>0.3</v>
      </c>
      <c r="AK70" s="195" t="e">
        <f t="shared" si="39"/>
        <v>#VALUE!</v>
      </c>
      <c r="AL70" s="157" t="e">
        <f t="shared" si="40"/>
        <v>#VALUE!</v>
      </c>
      <c r="AM70" s="157" t="e">
        <f t="shared" si="41"/>
        <v>#VALUE!</v>
      </c>
    </row>
    <row r="71" spans="3:39" ht="15">
      <c r="C71"/>
      <c r="D71"/>
      <c r="E71" s="138">
        <f t="shared" si="4"/>
        <v>0</v>
      </c>
      <c r="F71" s="152">
        <f t="shared" si="5"/>
        <v>44338</v>
      </c>
      <c r="G71" s="152">
        <f t="shared" si="6"/>
        <v>44576</v>
      </c>
      <c r="H71" s="164">
        <f t="shared" si="7"/>
        <v>238</v>
      </c>
      <c r="I71" s="154"/>
      <c r="J71"/>
      <c r="K71" s="142">
        <f t="shared" si="8"/>
        <v>0</v>
      </c>
      <c r="L71" s="155">
        <f t="shared" si="9"/>
        <v>0.15</v>
      </c>
      <c r="M71" s="156" t="str">
        <f t="shared" si="10"/>
        <v/>
      </c>
      <c r="N71" s="155">
        <f t="shared" si="11"/>
        <v>0.05</v>
      </c>
      <c r="O71" s="156" t="str">
        <f t="shared" si="12"/>
        <v/>
      </c>
      <c r="P71" s="155">
        <f t="shared" si="13"/>
        <v>0.15</v>
      </c>
      <c r="Q71" s="157" t="str">
        <f t="shared" si="42"/>
        <v/>
      </c>
      <c r="R71" s="158">
        <f t="shared" si="0"/>
        <v>100</v>
      </c>
      <c r="S71" s="159" t="str">
        <f t="shared" si="43"/>
        <v/>
      </c>
      <c r="T71" s="160">
        <f t="shared" si="1"/>
        <v>1000</v>
      </c>
      <c r="U71" s="159" t="str">
        <f t="shared" si="44"/>
        <v/>
      </c>
      <c r="V71" s="148" t="s">
        <v>108</v>
      </c>
      <c r="W71" s="161"/>
      <c r="X71" s="161"/>
      <c r="Y71" s="161"/>
      <c r="Z71" s="157" t="str">
        <f t="shared" si="30"/>
        <v xml:space="preserve"> </v>
      </c>
      <c r="AA71" s="170" t="str">
        <f>IF(W71&gt;0,VLOOKUP(V71,'AE Tables'!$B$14:$E$23,$H$3,FALSE)," ")</f>
        <v xml:space="preserve"> </v>
      </c>
      <c r="AB71" s="147" t="str">
        <f t="shared" si="29"/>
        <v xml:space="preserve"> </v>
      </c>
      <c r="AC71" s="171">
        <f>IF(U71&gt;0,VLOOKUP($AC$6,'AE Tables'!$B$24:$E$24,$H$3,FALSE)," ")</f>
        <v>8</v>
      </c>
      <c r="AD71" s="159" t="str">
        <f t="shared" si="34"/>
        <v/>
      </c>
      <c r="AE71" s="162"/>
      <c r="AF71" s="157" t="str">
        <f t="shared" si="35"/>
        <v/>
      </c>
      <c r="AG71" s="159" t="e">
        <f t="shared" si="36"/>
        <v>#VALUE!</v>
      </c>
      <c r="AH71" s="157" t="str">
        <f t="shared" si="37"/>
        <v/>
      </c>
      <c r="AI71" s="159" t="str">
        <f t="shared" si="38"/>
        <v/>
      </c>
      <c r="AJ71" s="163">
        <f t="shared" si="19"/>
        <v>0.3</v>
      </c>
      <c r="AK71" s="195" t="e">
        <f t="shared" si="39"/>
        <v>#VALUE!</v>
      </c>
      <c r="AL71" s="157" t="e">
        <f t="shared" si="40"/>
        <v>#VALUE!</v>
      </c>
      <c r="AM71" s="157" t="e">
        <f t="shared" si="41"/>
        <v>#VALUE!</v>
      </c>
    </row>
    <row r="72" spans="3:39" ht="15">
      <c r="C72"/>
      <c r="D72"/>
      <c r="E72" s="138">
        <f t="shared" si="4"/>
        <v>0</v>
      </c>
      <c r="F72" s="152">
        <f t="shared" si="5"/>
        <v>44338</v>
      </c>
      <c r="G72" s="152">
        <f t="shared" si="6"/>
        <v>44576</v>
      </c>
      <c r="H72" s="164">
        <f t="shared" si="7"/>
        <v>238</v>
      </c>
      <c r="I72" s="154"/>
      <c r="J72"/>
      <c r="K72" s="142">
        <f t="shared" si="8"/>
        <v>0</v>
      </c>
      <c r="L72" s="155">
        <f t="shared" si="9"/>
        <v>0.15</v>
      </c>
      <c r="M72" s="156" t="str">
        <f t="shared" si="10"/>
        <v/>
      </c>
      <c r="N72" s="155">
        <f t="shared" si="11"/>
        <v>0.05</v>
      </c>
      <c r="O72" s="156" t="str">
        <f t="shared" si="12"/>
        <v/>
      </c>
      <c r="P72" s="155">
        <f t="shared" si="13"/>
        <v>0.15</v>
      </c>
      <c r="Q72" s="157" t="str">
        <f t="shared" si="42"/>
        <v/>
      </c>
      <c r="R72" s="158">
        <f t="shared" ref="R72:R135" si="45">$R$7</f>
        <v>100</v>
      </c>
      <c r="S72" s="159" t="str">
        <f t="shared" si="43"/>
        <v/>
      </c>
      <c r="T72" s="160">
        <f t="shared" ref="T72:T135" si="46">$T$7</f>
        <v>1000</v>
      </c>
      <c r="U72" s="159" t="str">
        <f t="shared" si="44"/>
        <v/>
      </c>
      <c r="V72" s="148" t="s">
        <v>108</v>
      </c>
      <c r="W72" s="149"/>
      <c r="X72" s="149"/>
      <c r="Y72" s="149"/>
      <c r="Z72" s="145" t="str">
        <f t="shared" si="30"/>
        <v xml:space="preserve"> </v>
      </c>
      <c r="AA72" s="170" t="str">
        <f>IF(W72&gt;0,VLOOKUP(V72,'AE Tables'!$B$14:$E$23,$H$3,FALSE)," ")</f>
        <v xml:space="preserve"> </v>
      </c>
      <c r="AB72" s="147" t="str">
        <f t="shared" si="29"/>
        <v xml:space="preserve"> </v>
      </c>
      <c r="AC72" s="171">
        <f>IF(U72&gt;0,VLOOKUP($AC$6,'AE Tables'!$B$24:$E$24,$H$3,FALSE)," ")</f>
        <v>8</v>
      </c>
      <c r="AD72" s="159" t="str">
        <f t="shared" si="34"/>
        <v/>
      </c>
      <c r="AE72" s="162"/>
      <c r="AF72" s="157" t="str">
        <f t="shared" si="35"/>
        <v/>
      </c>
      <c r="AG72" s="159" t="e">
        <f t="shared" si="36"/>
        <v>#VALUE!</v>
      </c>
      <c r="AH72" s="157" t="str">
        <f t="shared" si="37"/>
        <v/>
      </c>
      <c r="AI72" s="159" t="str">
        <f t="shared" si="38"/>
        <v/>
      </c>
      <c r="AJ72" s="163">
        <f t="shared" si="19"/>
        <v>0.3</v>
      </c>
      <c r="AK72" s="195" t="e">
        <f t="shared" si="39"/>
        <v>#VALUE!</v>
      </c>
      <c r="AL72" s="157" t="e">
        <f t="shared" si="40"/>
        <v>#VALUE!</v>
      </c>
      <c r="AM72" s="157" t="e">
        <f t="shared" si="41"/>
        <v>#VALUE!</v>
      </c>
    </row>
    <row r="73" spans="3:39" ht="15">
      <c r="C73"/>
      <c r="D73"/>
      <c r="E73" s="138">
        <f t="shared" ref="E73:E136" si="47">D73</f>
        <v>0</v>
      </c>
      <c r="F73" s="152">
        <f t="shared" ref="F73:F136" si="48">$F$7</f>
        <v>44338</v>
      </c>
      <c r="G73" s="152">
        <f t="shared" ref="G73:G136" si="49">$G$7</f>
        <v>44576</v>
      </c>
      <c r="H73" s="164">
        <f t="shared" ref="H73:H136" si="50">IF((G73-F73)&gt;0,G73-F73,"")</f>
        <v>238</v>
      </c>
      <c r="I73" s="154"/>
      <c r="J73"/>
      <c r="K73" s="142">
        <f t="shared" ref="K73:K136" si="51">J73*$K$7</f>
        <v>0</v>
      </c>
      <c r="L73" s="155">
        <f t="shared" ref="L73:L136" si="52">$L$7</f>
        <v>0.15</v>
      </c>
      <c r="M73" s="156" t="str">
        <f t="shared" ref="M73:M136" si="53">IF((K73*L73)&gt;0,K73*L73,"")</f>
        <v/>
      </c>
      <c r="N73" s="155">
        <f t="shared" ref="N73:N136" si="54">$N$7</f>
        <v>0.05</v>
      </c>
      <c r="O73" s="156" t="str">
        <f t="shared" ref="O73:O136" si="55">IF(K73&gt;0,(K73-M73)*N73,"")</f>
        <v/>
      </c>
      <c r="P73" s="155">
        <f t="shared" ref="P73:P136" si="56">$P$7</f>
        <v>0.15</v>
      </c>
      <c r="Q73" s="157" t="str">
        <f t="shared" si="42"/>
        <v/>
      </c>
      <c r="R73" s="158">
        <f t="shared" si="45"/>
        <v>100</v>
      </c>
      <c r="S73" s="159" t="str">
        <f t="shared" si="43"/>
        <v/>
      </c>
      <c r="T73" s="160">
        <f t="shared" si="46"/>
        <v>1000</v>
      </c>
      <c r="U73" s="159" t="str">
        <f t="shared" si="44"/>
        <v/>
      </c>
      <c r="V73" s="148" t="s">
        <v>108</v>
      </c>
      <c r="W73" s="161"/>
      <c r="X73" s="161"/>
      <c r="Y73" s="161"/>
      <c r="Z73" s="157" t="str">
        <f t="shared" si="30"/>
        <v xml:space="preserve"> </v>
      </c>
      <c r="AA73" s="170" t="str">
        <f>IF(W73&gt;0,VLOOKUP(V73,'AE Tables'!$B$14:$E$23,$H$3,FALSE)," ")</f>
        <v xml:space="preserve"> </v>
      </c>
      <c r="AB73" s="147" t="str">
        <f t="shared" si="29"/>
        <v xml:space="preserve"> </v>
      </c>
      <c r="AC73" s="171">
        <f>IF(U73&gt;0,VLOOKUP($AC$6,'AE Tables'!$B$24:$E$24,$H$3,FALSE)," ")</f>
        <v>8</v>
      </c>
      <c r="AD73" s="159" t="str">
        <f t="shared" si="34"/>
        <v/>
      </c>
      <c r="AE73" s="162"/>
      <c r="AF73" s="157" t="str">
        <f t="shared" si="35"/>
        <v/>
      </c>
      <c r="AG73" s="159" t="e">
        <f t="shared" si="36"/>
        <v>#VALUE!</v>
      </c>
      <c r="AH73" s="157" t="str">
        <f t="shared" si="37"/>
        <v/>
      </c>
      <c r="AI73" s="159" t="str">
        <f t="shared" si="38"/>
        <v/>
      </c>
      <c r="AJ73" s="163">
        <f t="shared" ref="AJ73:AJ136" si="57">$AJ$7</f>
        <v>0.3</v>
      </c>
      <c r="AK73" s="195" t="e">
        <f t="shared" si="39"/>
        <v>#VALUE!</v>
      </c>
      <c r="AL73" s="157" t="e">
        <f t="shared" si="40"/>
        <v>#VALUE!</v>
      </c>
      <c r="AM73" s="157" t="e">
        <f t="shared" si="41"/>
        <v>#VALUE!</v>
      </c>
    </row>
    <row r="74" spans="3:39" ht="15">
      <c r="C74"/>
      <c r="D74"/>
      <c r="E74" s="138">
        <f t="shared" si="47"/>
        <v>0</v>
      </c>
      <c r="F74" s="152">
        <f t="shared" si="48"/>
        <v>44338</v>
      </c>
      <c r="G74" s="152">
        <f t="shared" si="49"/>
        <v>44576</v>
      </c>
      <c r="H74" s="164">
        <f t="shared" si="50"/>
        <v>238</v>
      </c>
      <c r="I74" s="154"/>
      <c r="J74"/>
      <c r="K74" s="142">
        <f t="shared" si="51"/>
        <v>0</v>
      </c>
      <c r="L74" s="155">
        <f t="shared" si="52"/>
        <v>0.15</v>
      </c>
      <c r="M74" s="156" t="str">
        <f t="shared" si="53"/>
        <v/>
      </c>
      <c r="N74" s="155">
        <f t="shared" si="54"/>
        <v>0.05</v>
      </c>
      <c r="O74" s="156" t="str">
        <f t="shared" si="55"/>
        <v/>
      </c>
      <c r="P74" s="155">
        <f t="shared" si="56"/>
        <v>0.15</v>
      </c>
      <c r="Q74" s="157" t="str">
        <f t="shared" si="42"/>
        <v/>
      </c>
      <c r="R74" s="158">
        <f t="shared" si="45"/>
        <v>100</v>
      </c>
      <c r="S74" s="159" t="str">
        <f t="shared" si="43"/>
        <v/>
      </c>
      <c r="T74" s="160">
        <f t="shared" si="46"/>
        <v>1000</v>
      </c>
      <c r="U74" s="159" t="str">
        <f t="shared" si="44"/>
        <v/>
      </c>
      <c r="V74" s="148" t="s">
        <v>108</v>
      </c>
      <c r="W74" s="149"/>
      <c r="X74" s="149"/>
      <c r="Y74" s="149"/>
      <c r="Z74" s="145" t="str">
        <f t="shared" si="30"/>
        <v xml:space="preserve"> </v>
      </c>
      <c r="AA74" s="170" t="str">
        <f>IF(W74&gt;0,VLOOKUP(V74,'AE Tables'!$B$14:$E$23,$H$3,FALSE)," ")</f>
        <v xml:space="preserve"> </v>
      </c>
      <c r="AB74" s="147" t="str">
        <f t="shared" si="29"/>
        <v xml:space="preserve"> </v>
      </c>
      <c r="AC74" s="171">
        <f>IF(U74&gt;0,VLOOKUP($AC$6,'AE Tables'!$B$24:$E$24,$H$3,FALSE)," ")</f>
        <v>8</v>
      </c>
      <c r="AD74" s="159" t="str">
        <f t="shared" si="34"/>
        <v/>
      </c>
      <c r="AE74" s="162"/>
      <c r="AF74" s="157" t="str">
        <f t="shared" si="35"/>
        <v/>
      </c>
      <c r="AG74" s="159" t="e">
        <f t="shared" si="36"/>
        <v>#VALUE!</v>
      </c>
      <c r="AH74" s="157" t="str">
        <f t="shared" si="37"/>
        <v/>
      </c>
      <c r="AI74" s="159" t="str">
        <f t="shared" si="38"/>
        <v/>
      </c>
      <c r="AJ74" s="163">
        <f t="shared" si="57"/>
        <v>0.3</v>
      </c>
      <c r="AK74" s="195" t="e">
        <f t="shared" si="39"/>
        <v>#VALUE!</v>
      </c>
      <c r="AL74" s="157" t="e">
        <f t="shared" si="40"/>
        <v>#VALUE!</v>
      </c>
      <c r="AM74" s="157" t="e">
        <f t="shared" si="41"/>
        <v>#VALUE!</v>
      </c>
    </row>
    <row r="75" spans="3:39" ht="15">
      <c r="C75"/>
      <c r="D75"/>
      <c r="E75" s="138">
        <f t="shared" si="47"/>
        <v>0</v>
      </c>
      <c r="F75" s="152">
        <f t="shared" si="48"/>
        <v>44338</v>
      </c>
      <c r="G75" s="152">
        <f t="shared" si="49"/>
        <v>44576</v>
      </c>
      <c r="H75" s="164">
        <f t="shared" si="50"/>
        <v>238</v>
      </c>
      <c r="I75" s="154"/>
      <c r="J75"/>
      <c r="K75" s="142">
        <f t="shared" si="51"/>
        <v>0</v>
      </c>
      <c r="L75" s="155">
        <f t="shared" si="52"/>
        <v>0.15</v>
      </c>
      <c r="M75" s="156" t="str">
        <f t="shared" si="53"/>
        <v/>
      </c>
      <c r="N75" s="155">
        <f t="shared" si="54"/>
        <v>0.05</v>
      </c>
      <c r="O75" s="156" t="str">
        <f t="shared" si="55"/>
        <v/>
      </c>
      <c r="P75" s="155">
        <f t="shared" si="56"/>
        <v>0.15</v>
      </c>
      <c r="Q75" s="157" t="str">
        <f t="shared" si="42"/>
        <v/>
      </c>
      <c r="R75" s="158">
        <f t="shared" si="45"/>
        <v>100</v>
      </c>
      <c r="S75" s="159" t="str">
        <f t="shared" si="43"/>
        <v/>
      </c>
      <c r="T75" s="160">
        <f t="shared" si="46"/>
        <v>1000</v>
      </c>
      <c r="U75" s="159" t="str">
        <f t="shared" si="44"/>
        <v/>
      </c>
      <c r="V75" s="148" t="s">
        <v>108</v>
      </c>
      <c r="W75" s="161"/>
      <c r="X75" s="161"/>
      <c r="Y75" s="161"/>
      <c r="Z75" s="157" t="str">
        <f t="shared" si="30"/>
        <v xml:space="preserve"> </v>
      </c>
      <c r="AA75" s="170" t="str">
        <f>IF(W75&gt;0,VLOOKUP(V75,'AE Tables'!$B$14:$E$23,$H$3,FALSE)," ")</f>
        <v xml:space="preserve"> </v>
      </c>
      <c r="AB75" s="147" t="str">
        <f t="shared" si="29"/>
        <v xml:space="preserve"> </v>
      </c>
      <c r="AC75" s="171">
        <f>IF(U75&gt;0,VLOOKUP($AC$6,'AE Tables'!$B$24:$E$24,$H$3,FALSE)," ")</f>
        <v>8</v>
      </c>
      <c r="AD75" s="159" t="str">
        <f t="shared" si="34"/>
        <v/>
      </c>
      <c r="AE75" s="162"/>
      <c r="AF75" s="157" t="str">
        <f t="shared" si="35"/>
        <v/>
      </c>
      <c r="AG75" s="159" t="e">
        <f t="shared" si="36"/>
        <v>#VALUE!</v>
      </c>
      <c r="AH75" s="157" t="str">
        <f t="shared" si="37"/>
        <v/>
      </c>
      <c r="AI75" s="159" t="str">
        <f t="shared" si="38"/>
        <v/>
      </c>
      <c r="AJ75" s="163">
        <f t="shared" si="57"/>
        <v>0.3</v>
      </c>
      <c r="AK75" s="195" t="e">
        <f t="shared" si="39"/>
        <v>#VALUE!</v>
      </c>
      <c r="AL75" s="157" t="e">
        <f t="shared" si="40"/>
        <v>#VALUE!</v>
      </c>
      <c r="AM75" s="157" t="e">
        <f t="shared" si="41"/>
        <v>#VALUE!</v>
      </c>
    </row>
    <row r="76" spans="3:39" ht="15">
      <c r="C76"/>
      <c r="D76"/>
      <c r="E76" s="138">
        <f t="shared" si="47"/>
        <v>0</v>
      </c>
      <c r="F76" s="152">
        <f t="shared" si="48"/>
        <v>44338</v>
      </c>
      <c r="G76" s="152">
        <f t="shared" si="49"/>
        <v>44576</v>
      </c>
      <c r="H76" s="164">
        <f t="shared" si="50"/>
        <v>238</v>
      </c>
      <c r="I76" s="154"/>
      <c r="J76"/>
      <c r="K76" s="142">
        <f t="shared" si="51"/>
        <v>0</v>
      </c>
      <c r="L76" s="155">
        <f t="shared" si="52"/>
        <v>0.15</v>
      </c>
      <c r="M76" s="156" t="str">
        <f t="shared" si="53"/>
        <v/>
      </c>
      <c r="N76" s="155">
        <f t="shared" si="54"/>
        <v>0.05</v>
      </c>
      <c r="O76" s="156" t="str">
        <f t="shared" si="55"/>
        <v/>
      </c>
      <c r="P76" s="155">
        <f t="shared" si="56"/>
        <v>0.15</v>
      </c>
      <c r="Q76" s="157" t="str">
        <f t="shared" si="42"/>
        <v/>
      </c>
      <c r="R76" s="158">
        <f t="shared" si="45"/>
        <v>100</v>
      </c>
      <c r="S76" s="159" t="str">
        <f t="shared" si="43"/>
        <v/>
      </c>
      <c r="T76" s="160">
        <f t="shared" si="46"/>
        <v>1000</v>
      </c>
      <c r="U76" s="159" t="str">
        <f t="shared" si="44"/>
        <v/>
      </c>
      <c r="V76" s="148" t="s">
        <v>108</v>
      </c>
      <c r="W76" s="149"/>
      <c r="X76" s="149"/>
      <c r="Y76" s="149"/>
      <c r="Z76" s="145" t="str">
        <f t="shared" si="30"/>
        <v xml:space="preserve"> </v>
      </c>
      <c r="AA76" s="170" t="str">
        <f>IF(W76&gt;0,VLOOKUP(V76,'AE Tables'!$B$14:$E$23,$H$3,FALSE)," ")</f>
        <v xml:space="preserve"> </v>
      </c>
      <c r="AB76" s="147" t="str">
        <f t="shared" si="29"/>
        <v xml:space="preserve"> </v>
      </c>
      <c r="AC76" s="171">
        <f>IF(U76&gt;0,VLOOKUP($AC$6,'AE Tables'!$B$24:$E$24,$H$3,FALSE)," ")</f>
        <v>8</v>
      </c>
      <c r="AD76" s="159" t="str">
        <f t="shared" si="34"/>
        <v/>
      </c>
      <c r="AE76" s="162"/>
      <c r="AF76" s="157" t="str">
        <f t="shared" si="35"/>
        <v/>
      </c>
      <c r="AG76" s="159" t="e">
        <f t="shared" si="36"/>
        <v>#VALUE!</v>
      </c>
      <c r="AH76" s="157" t="str">
        <f t="shared" si="37"/>
        <v/>
      </c>
      <c r="AI76" s="159" t="str">
        <f t="shared" si="38"/>
        <v/>
      </c>
      <c r="AJ76" s="163">
        <f t="shared" si="57"/>
        <v>0.3</v>
      </c>
      <c r="AK76" s="195" t="e">
        <f t="shared" si="39"/>
        <v>#VALUE!</v>
      </c>
      <c r="AL76" s="157" t="e">
        <f t="shared" si="40"/>
        <v>#VALUE!</v>
      </c>
      <c r="AM76" s="157" t="e">
        <f t="shared" si="41"/>
        <v>#VALUE!</v>
      </c>
    </row>
    <row r="77" spans="3:39" ht="15">
      <c r="C77"/>
      <c r="D77"/>
      <c r="E77" s="138">
        <f t="shared" si="47"/>
        <v>0</v>
      </c>
      <c r="F77" s="152">
        <f t="shared" si="48"/>
        <v>44338</v>
      </c>
      <c r="G77" s="152">
        <f t="shared" si="49"/>
        <v>44576</v>
      </c>
      <c r="H77" s="164">
        <f t="shared" si="50"/>
        <v>238</v>
      </c>
      <c r="I77" s="154"/>
      <c r="J77"/>
      <c r="K77" s="142">
        <f t="shared" si="51"/>
        <v>0</v>
      </c>
      <c r="L77" s="155">
        <f t="shared" si="52"/>
        <v>0.15</v>
      </c>
      <c r="M77" s="156" t="str">
        <f t="shared" si="53"/>
        <v/>
      </c>
      <c r="N77" s="155">
        <f t="shared" si="54"/>
        <v>0.05</v>
      </c>
      <c r="O77" s="156" t="str">
        <f t="shared" si="55"/>
        <v/>
      </c>
      <c r="P77" s="155">
        <f t="shared" si="56"/>
        <v>0.15</v>
      </c>
      <c r="Q77" s="157" t="str">
        <f t="shared" si="42"/>
        <v/>
      </c>
      <c r="R77" s="158">
        <f t="shared" si="45"/>
        <v>100</v>
      </c>
      <c r="S77" s="159" t="str">
        <f t="shared" si="43"/>
        <v/>
      </c>
      <c r="T77" s="160">
        <f t="shared" si="46"/>
        <v>1000</v>
      </c>
      <c r="U77" s="159" t="str">
        <f t="shared" si="44"/>
        <v/>
      </c>
      <c r="V77" s="148" t="s">
        <v>108</v>
      </c>
      <c r="W77" s="161"/>
      <c r="X77" s="161"/>
      <c r="Y77" s="161"/>
      <c r="Z77" s="157" t="str">
        <f t="shared" si="30"/>
        <v xml:space="preserve"> </v>
      </c>
      <c r="AA77" s="170" t="str">
        <f>IF(W77&gt;0,VLOOKUP(V77,'AE Tables'!$B$14:$E$23,$H$3,FALSE)," ")</f>
        <v xml:space="preserve"> </v>
      </c>
      <c r="AB77" s="147" t="str">
        <f t="shared" ref="AB77:AB140" si="58">IF(W77&gt;0,AA77*W77," ")</f>
        <v xml:space="preserve"> </v>
      </c>
      <c r="AC77" s="171">
        <f>IF(U77&gt;0,VLOOKUP($AC$6,'AE Tables'!$B$24:$E$24,$H$3,FALSE)," ")</f>
        <v>8</v>
      </c>
      <c r="AD77" s="159" t="str">
        <f t="shared" si="34"/>
        <v/>
      </c>
      <c r="AE77" s="162"/>
      <c r="AF77" s="157" t="str">
        <f t="shared" si="35"/>
        <v/>
      </c>
      <c r="AG77" s="159" t="e">
        <f t="shared" si="36"/>
        <v>#VALUE!</v>
      </c>
      <c r="AH77" s="157" t="str">
        <f t="shared" si="37"/>
        <v/>
      </c>
      <c r="AI77" s="159" t="str">
        <f t="shared" si="38"/>
        <v/>
      </c>
      <c r="AJ77" s="163">
        <f t="shared" si="57"/>
        <v>0.3</v>
      </c>
      <c r="AK77" s="195" t="e">
        <f t="shared" si="39"/>
        <v>#VALUE!</v>
      </c>
      <c r="AL77" s="157" t="e">
        <f t="shared" si="40"/>
        <v>#VALUE!</v>
      </c>
      <c r="AM77" s="157" t="e">
        <f t="shared" si="41"/>
        <v>#VALUE!</v>
      </c>
    </row>
    <row r="78" spans="3:39" ht="15">
      <c r="C78"/>
      <c r="D78"/>
      <c r="E78" s="138">
        <f t="shared" si="47"/>
        <v>0</v>
      </c>
      <c r="F78" s="152">
        <f t="shared" si="48"/>
        <v>44338</v>
      </c>
      <c r="G78" s="152">
        <f t="shared" si="49"/>
        <v>44576</v>
      </c>
      <c r="H78" s="164">
        <f t="shared" si="50"/>
        <v>238</v>
      </c>
      <c r="I78" s="154"/>
      <c r="J78"/>
      <c r="K78" s="142">
        <f t="shared" si="51"/>
        <v>0</v>
      </c>
      <c r="L78" s="155">
        <f t="shared" si="52"/>
        <v>0.15</v>
      </c>
      <c r="M78" s="156" t="str">
        <f t="shared" si="53"/>
        <v/>
      </c>
      <c r="N78" s="155">
        <f t="shared" si="54"/>
        <v>0.05</v>
      </c>
      <c r="O78" s="156" t="str">
        <f t="shared" si="55"/>
        <v/>
      </c>
      <c r="P78" s="155">
        <f t="shared" si="56"/>
        <v>0.15</v>
      </c>
      <c r="Q78" s="157" t="str">
        <f t="shared" si="42"/>
        <v/>
      </c>
      <c r="R78" s="158">
        <f t="shared" si="45"/>
        <v>100</v>
      </c>
      <c r="S78" s="159" t="str">
        <f t="shared" si="43"/>
        <v/>
      </c>
      <c r="T78" s="160">
        <f t="shared" si="46"/>
        <v>1000</v>
      </c>
      <c r="U78" s="159" t="str">
        <f t="shared" si="44"/>
        <v/>
      </c>
      <c r="V78" s="148" t="s">
        <v>108</v>
      </c>
      <c r="W78" s="149"/>
      <c r="X78" s="149"/>
      <c r="Y78" s="149"/>
      <c r="Z78" s="145" t="str">
        <f t="shared" si="30"/>
        <v xml:space="preserve"> </v>
      </c>
      <c r="AA78" s="170" t="str">
        <f>IF(W78&gt;0,VLOOKUP(V78,'AE Tables'!$B$14:$E$23,$H$3,FALSE)," ")</f>
        <v xml:space="preserve"> </v>
      </c>
      <c r="AB78" s="147" t="str">
        <f t="shared" si="58"/>
        <v xml:space="preserve"> </v>
      </c>
      <c r="AC78" s="171">
        <f>IF(U78&gt;0,VLOOKUP($AC$6,'AE Tables'!$B$24:$E$24,$H$3,FALSE)," ")</f>
        <v>8</v>
      </c>
      <c r="AD78" s="159" t="str">
        <f t="shared" si="34"/>
        <v/>
      </c>
      <c r="AE78" s="162"/>
      <c r="AF78" s="157" t="str">
        <f t="shared" si="35"/>
        <v/>
      </c>
      <c r="AG78" s="159" t="e">
        <f t="shared" si="36"/>
        <v>#VALUE!</v>
      </c>
      <c r="AH78" s="157" t="str">
        <f t="shared" si="37"/>
        <v/>
      </c>
      <c r="AI78" s="159" t="str">
        <f t="shared" si="38"/>
        <v/>
      </c>
      <c r="AJ78" s="163">
        <f t="shared" si="57"/>
        <v>0.3</v>
      </c>
      <c r="AK78" s="195" t="e">
        <f t="shared" si="39"/>
        <v>#VALUE!</v>
      </c>
      <c r="AL78" s="157" t="e">
        <f t="shared" si="40"/>
        <v>#VALUE!</v>
      </c>
      <c r="AM78" s="157" t="e">
        <f t="shared" si="41"/>
        <v>#VALUE!</v>
      </c>
    </row>
    <row r="79" spans="3:39" ht="15">
      <c r="C79"/>
      <c r="D79"/>
      <c r="E79" s="138">
        <f t="shared" si="47"/>
        <v>0</v>
      </c>
      <c r="F79" s="152">
        <f t="shared" si="48"/>
        <v>44338</v>
      </c>
      <c r="G79" s="152">
        <f t="shared" si="49"/>
        <v>44576</v>
      </c>
      <c r="H79" s="164">
        <f t="shared" si="50"/>
        <v>238</v>
      </c>
      <c r="I79" s="154"/>
      <c r="J79"/>
      <c r="K79" s="142">
        <f t="shared" si="51"/>
        <v>0</v>
      </c>
      <c r="L79" s="155">
        <f t="shared" si="52"/>
        <v>0.15</v>
      </c>
      <c r="M79" s="156" t="str">
        <f t="shared" si="53"/>
        <v/>
      </c>
      <c r="N79" s="155">
        <f t="shared" si="54"/>
        <v>0.05</v>
      </c>
      <c r="O79" s="156" t="str">
        <f t="shared" si="55"/>
        <v/>
      </c>
      <c r="P79" s="155">
        <f t="shared" si="56"/>
        <v>0.15</v>
      </c>
      <c r="Q79" s="157" t="str">
        <f t="shared" si="42"/>
        <v/>
      </c>
      <c r="R79" s="158">
        <f t="shared" si="45"/>
        <v>100</v>
      </c>
      <c r="S79" s="159" t="str">
        <f t="shared" si="43"/>
        <v/>
      </c>
      <c r="T79" s="160">
        <f t="shared" si="46"/>
        <v>1000</v>
      </c>
      <c r="U79" s="159" t="str">
        <f t="shared" si="44"/>
        <v/>
      </c>
      <c r="V79" s="148" t="s">
        <v>108</v>
      </c>
      <c r="W79" s="161"/>
      <c r="X79" s="161"/>
      <c r="Y79" s="161"/>
      <c r="Z79" s="157" t="str">
        <f t="shared" ref="Z79:Z142" si="59">IF(X79&gt;0,(X79+Y79)/2," ")</f>
        <v xml:space="preserve"> </v>
      </c>
      <c r="AA79" s="170" t="str">
        <f>IF(W79&gt;0,VLOOKUP(V79,'AE Tables'!$B$14:$E$23,$H$3,FALSE)," ")</f>
        <v xml:space="preserve"> </v>
      </c>
      <c r="AB79" s="147" t="str">
        <f t="shared" si="58"/>
        <v xml:space="preserve"> </v>
      </c>
      <c r="AC79" s="171">
        <f>IF(U79&gt;0,VLOOKUP($AC$6,'AE Tables'!$B$24:$E$24,$H$3,FALSE)," ")</f>
        <v>8</v>
      </c>
      <c r="AD79" s="159" t="str">
        <f t="shared" si="34"/>
        <v/>
      </c>
      <c r="AE79" s="162"/>
      <c r="AF79" s="157" t="str">
        <f t="shared" si="35"/>
        <v/>
      </c>
      <c r="AG79" s="159" t="e">
        <f t="shared" si="36"/>
        <v>#VALUE!</v>
      </c>
      <c r="AH79" s="157" t="str">
        <f t="shared" si="37"/>
        <v/>
      </c>
      <c r="AI79" s="159" t="str">
        <f t="shared" si="38"/>
        <v/>
      </c>
      <c r="AJ79" s="163">
        <f t="shared" si="57"/>
        <v>0.3</v>
      </c>
      <c r="AK79" s="195" t="e">
        <f t="shared" si="39"/>
        <v>#VALUE!</v>
      </c>
      <c r="AL79" s="157" t="e">
        <f t="shared" si="40"/>
        <v>#VALUE!</v>
      </c>
      <c r="AM79" s="157" t="e">
        <f t="shared" si="41"/>
        <v>#VALUE!</v>
      </c>
    </row>
    <row r="80" spans="3:39" ht="15">
      <c r="C80"/>
      <c r="D80"/>
      <c r="E80" s="138">
        <f t="shared" si="47"/>
        <v>0</v>
      </c>
      <c r="F80" s="152">
        <f t="shared" si="48"/>
        <v>44338</v>
      </c>
      <c r="G80" s="152">
        <f t="shared" si="49"/>
        <v>44576</v>
      </c>
      <c r="H80" s="164">
        <f t="shared" si="50"/>
        <v>238</v>
      </c>
      <c r="I80" s="154"/>
      <c r="J80"/>
      <c r="K80" s="142">
        <f t="shared" si="51"/>
        <v>0</v>
      </c>
      <c r="L80" s="155">
        <f t="shared" si="52"/>
        <v>0.15</v>
      </c>
      <c r="M80" s="156" t="str">
        <f t="shared" si="53"/>
        <v/>
      </c>
      <c r="N80" s="155">
        <f t="shared" si="54"/>
        <v>0.05</v>
      </c>
      <c r="O80" s="156" t="str">
        <f t="shared" si="55"/>
        <v/>
      </c>
      <c r="P80" s="155">
        <f t="shared" si="56"/>
        <v>0.15</v>
      </c>
      <c r="Q80" s="157" t="str">
        <f t="shared" si="42"/>
        <v/>
      </c>
      <c r="R80" s="158">
        <f t="shared" si="45"/>
        <v>100</v>
      </c>
      <c r="S80" s="159" t="str">
        <f t="shared" si="43"/>
        <v/>
      </c>
      <c r="T80" s="160">
        <f t="shared" si="46"/>
        <v>1000</v>
      </c>
      <c r="U80" s="159" t="str">
        <f t="shared" si="44"/>
        <v/>
      </c>
      <c r="V80" s="148" t="s">
        <v>108</v>
      </c>
      <c r="W80" s="149"/>
      <c r="X80" s="149"/>
      <c r="Y80" s="149"/>
      <c r="Z80" s="145" t="str">
        <f t="shared" si="59"/>
        <v xml:space="preserve"> </v>
      </c>
      <c r="AA80" s="170" t="str">
        <f>IF(W80&gt;0,VLOOKUP(V80,'AE Tables'!$B$14:$E$23,$H$3,FALSE)," ")</f>
        <v xml:space="preserve"> </v>
      </c>
      <c r="AB80" s="147" t="str">
        <f t="shared" si="58"/>
        <v xml:space="preserve"> </v>
      </c>
      <c r="AC80" s="171">
        <f>IF(U80&gt;0,VLOOKUP($AC$6,'AE Tables'!$B$24:$E$24,$H$3,FALSE)," ")</f>
        <v>8</v>
      </c>
      <c r="AD80" s="159" t="str">
        <f t="shared" si="34"/>
        <v/>
      </c>
      <c r="AE80" s="162"/>
      <c r="AF80" s="157" t="str">
        <f t="shared" si="35"/>
        <v/>
      </c>
      <c r="AG80" s="159" t="e">
        <f t="shared" si="36"/>
        <v>#VALUE!</v>
      </c>
      <c r="AH80" s="157" t="str">
        <f t="shared" si="37"/>
        <v/>
      </c>
      <c r="AI80" s="159" t="str">
        <f t="shared" si="38"/>
        <v/>
      </c>
      <c r="AJ80" s="163">
        <f t="shared" si="57"/>
        <v>0.3</v>
      </c>
      <c r="AK80" s="195" t="e">
        <f t="shared" si="39"/>
        <v>#VALUE!</v>
      </c>
      <c r="AL80" s="157" t="e">
        <f t="shared" si="40"/>
        <v>#VALUE!</v>
      </c>
      <c r="AM80" s="157" t="e">
        <f t="shared" si="41"/>
        <v>#VALUE!</v>
      </c>
    </row>
    <row r="81" spans="3:39" ht="15">
      <c r="C81"/>
      <c r="D81"/>
      <c r="E81" s="138">
        <f t="shared" si="47"/>
        <v>0</v>
      </c>
      <c r="F81" s="152">
        <f t="shared" si="48"/>
        <v>44338</v>
      </c>
      <c r="G81" s="152">
        <f t="shared" si="49"/>
        <v>44576</v>
      </c>
      <c r="H81" s="164">
        <f t="shared" si="50"/>
        <v>238</v>
      </c>
      <c r="I81" s="154"/>
      <c r="J81"/>
      <c r="K81" s="142">
        <f t="shared" si="51"/>
        <v>0</v>
      </c>
      <c r="L81" s="155">
        <f t="shared" si="52"/>
        <v>0.15</v>
      </c>
      <c r="M81" s="156" t="str">
        <f t="shared" si="53"/>
        <v/>
      </c>
      <c r="N81" s="155">
        <f t="shared" si="54"/>
        <v>0.05</v>
      </c>
      <c r="O81" s="156" t="str">
        <f t="shared" si="55"/>
        <v/>
      </c>
      <c r="P81" s="155">
        <f t="shared" si="56"/>
        <v>0.15</v>
      </c>
      <c r="Q81" s="157" t="str">
        <f t="shared" si="42"/>
        <v/>
      </c>
      <c r="R81" s="158">
        <f t="shared" si="45"/>
        <v>100</v>
      </c>
      <c r="S81" s="159" t="str">
        <f t="shared" si="43"/>
        <v/>
      </c>
      <c r="T81" s="160">
        <f t="shared" si="46"/>
        <v>1000</v>
      </c>
      <c r="U81" s="159" t="str">
        <f t="shared" si="44"/>
        <v/>
      </c>
      <c r="V81" s="148" t="s">
        <v>108</v>
      </c>
      <c r="W81" s="161"/>
      <c r="X81" s="161"/>
      <c r="Y81" s="161"/>
      <c r="Z81" s="157" t="str">
        <f t="shared" si="59"/>
        <v xml:space="preserve"> </v>
      </c>
      <c r="AA81" s="170" t="str">
        <f>IF(W81&gt;0,VLOOKUP(V81,'AE Tables'!$B$14:$E$23,$H$3,FALSE)," ")</f>
        <v xml:space="preserve"> </v>
      </c>
      <c r="AB81" s="147" t="str">
        <f t="shared" si="58"/>
        <v xml:space="preserve"> </v>
      </c>
      <c r="AC81" s="171">
        <f>IF(U81&gt;0,VLOOKUP($AC$6,'AE Tables'!$B$24:$E$24,$H$3,FALSE)," ")</f>
        <v>8</v>
      </c>
      <c r="AD81" s="159" t="str">
        <f t="shared" si="34"/>
        <v/>
      </c>
      <c r="AE81" s="162"/>
      <c r="AF81" s="157" t="str">
        <f t="shared" si="35"/>
        <v/>
      </c>
      <c r="AG81" s="159" t="e">
        <f t="shared" si="36"/>
        <v>#VALUE!</v>
      </c>
      <c r="AH81" s="157" t="str">
        <f t="shared" si="37"/>
        <v/>
      </c>
      <c r="AI81" s="159" t="str">
        <f t="shared" si="38"/>
        <v/>
      </c>
      <c r="AJ81" s="163">
        <f t="shared" si="57"/>
        <v>0.3</v>
      </c>
      <c r="AK81" s="195" t="e">
        <f t="shared" si="39"/>
        <v>#VALUE!</v>
      </c>
      <c r="AL81" s="157" t="e">
        <f t="shared" si="40"/>
        <v>#VALUE!</v>
      </c>
      <c r="AM81" s="157" t="e">
        <f t="shared" si="41"/>
        <v>#VALUE!</v>
      </c>
    </row>
    <row r="82" spans="3:39" ht="15">
      <c r="C82"/>
      <c r="D82"/>
      <c r="E82" s="138">
        <f t="shared" si="47"/>
        <v>0</v>
      </c>
      <c r="F82" s="152">
        <f t="shared" si="48"/>
        <v>44338</v>
      </c>
      <c r="G82" s="152">
        <f t="shared" si="49"/>
        <v>44576</v>
      </c>
      <c r="H82" s="164">
        <f t="shared" si="50"/>
        <v>238</v>
      </c>
      <c r="I82" s="154"/>
      <c r="J82"/>
      <c r="K82" s="142">
        <f t="shared" si="51"/>
        <v>0</v>
      </c>
      <c r="L82" s="155">
        <f t="shared" si="52"/>
        <v>0.15</v>
      </c>
      <c r="M82" s="156" t="str">
        <f t="shared" si="53"/>
        <v/>
      </c>
      <c r="N82" s="155">
        <f t="shared" si="54"/>
        <v>0.05</v>
      </c>
      <c r="O82" s="156" t="str">
        <f t="shared" si="55"/>
        <v/>
      </c>
      <c r="P82" s="155">
        <f t="shared" si="56"/>
        <v>0.15</v>
      </c>
      <c r="Q82" s="157" t="str">
        <f t="shared" si="42"/>
        <v/>
      </c>
      <c r="R82" s="158">
        <f t="shared" si="45"/>
        <v>100</v>
      </c>
      <c r="S82" s="159" t="str">
        <f t="shared" si="43"/>
        <v/>
      </c>
      <c r="T82" s="160">
        <f t="shared" si="46"/>
        <v>1000</v>
      </c>
      <c r="U82" s="159" t="str">
        <f t="shared" si="44"/>
        <v/>
      </c>
      <c r="V82" s="148" t="s">
        <v>108</v>
      </c>
      <c r="W82" s="149"/>
      <c r="X82" s="149"/>
      <c r="Y82" s="149"/>
      <c r="Z82" s="145" t="str">
        <f t="shared" si="59"/>
        <v xml:space="preserve"> </v>
      </c>
      <c r="AA82" s="170" t="str">
        <f>IF(W82&gt;0,VLOOKUP(V82,'AE Tables'!$B$14:$E$23,$H$3,FALSE)," ")</f>
        <v xml:space="preserve"> </v>
      </c>
      <c r="AB82" s="147" t="str">
        <f t="shared" si="58"/>
        <v xml:space="preserve"> </v>
      </c>
      <c r="AC82" s="171">
        <f>IF(U82&gt;0,VLOOKUP($AC$6,'AE Tables'!$B$24:$E$24,$H$3,FALSE)," ")</f>
        <v>8</v>
      </c>
      <c r="AD82" s="159" t="str">
        <f t="shared" si="34"/>
        <v/>
      </c>
      <c r="AE82" s="162"/>
      <c r="AF82" s="157" t="str">
        <f t="shared" si="35"/>
        <v/>
      </c>
      <c r="AG82" s="159" t="e">
        <f t="shared" si="36"/>
        <v>#VALUE!</v>
      </c>
      <c r="AH82" s="157" t="str">
        <f t="shared" si="37"/>
        <v/>
      </c>
      <c r="AI82" s="159" t="str">
        <f t="shared" si="38"/>
        <v/>
      </c>
      <c r="AJ82" s="163">
        <f t="shared" si="57"/>
        <v>0.3</v>
      </c>
      <c r="AK82" s="195" t="e">
        <f t="shared" si="39"/>
        <v>#VALUE!</v>
      </c>
      <c r="AL82" s="157" t="e">
        <f t="shared" si="40"/>
        <v>#VALUE!</v>
      </c>
      <c r="AM82" s="157" t="e">
        <f t="shared" si="41"/>
        <v>#VALUE!</v>
      </c>
    </row>
    <row r="83" spans="3:39" ht="15">
      <c r="C83"/>
      <c r="D83"/>
      <c r="E83" s="138">
        <f t="shared" si="47"/>
        <v>0</v>
      </c>
      <c r="F83" s="152">
        <f t="shared" si="48"/>
        <v>44338</v>
      </c>
      <c r="G83" s="152">
        <f t="shared" si="49"/>
        <v>44576</v>
      </c>
      <c r="H83" s="164">
        <f t="shared" si="50"/>
        <v>238</v>
      </c>
      <c r="I83" s="154"/>
      <c r="J83"/>
      <c r="K83" s="142">
        <f t="shared" si="51"/>
        <v>0</v>
      </c>
      <c r="L83" s="155">
        <f t="shared" si="52"/>
        <v>0.15</v>
      </c>
      <c r="M83" s="156" t="str">
        <f t="shared" si="53"/>
        <v/>
      </c>
      <c r="N83" s="155">
        <f t="shared" si="54"/>
        <v>0.05</v>
      </c>
      <c r="O83" s="156" t="str">
        <f t="shared" si="55"/>
        <v/>
      </c>
      <c r="P83" s="155">
        <f t="shared" si="56"/>
        <v>0.15</v>
      </c>
      <c r="Q83" s="157" t="str">
        <f t="shared" si="42"/>
        <v/>
      </c>
      <c r="R83" s="158">
        <f t="shared" si="45"/>
        <v>100</v>
      </c>
      <c r="S83" s="159" t="str">
        <f t="shared" si="43"/>
        <v/>
      </c>
      <c r="T83" s="160">
        <f t="shared" si="46"/>
        <v>1000</v>
      </c>
      <c r="U83" s="159" t="str">
        <f t="shared" si="44"/>
        <v/>
      </c>
      <c r="V83" s="148" t="s">
        <v>108</v>
      </c>
      <c r="W83" s="161"/>
      <c r="X83" s="161"/>
      <c r="Y83" s="161"/>
      <c r="Z83" s="157" t="str">
        <f t="shared" si="59"/>
        <v xml:space="preserve"> </v>
      </c>
      <c r="AA83" s="170" t="str">
        <f>IF(W83&gt;0,VLOOKUP(V83,'AE Tables'!$B$14:$E$23,$H$3,FALSE)," ")</f>
        <v xml:space="preserve"> </v>
      </c>
      <c r="AB83" s="147" t="str">
        <f t="shared" si="58"/>
        <v xml:space="preserve"> </v>
      </c>
      <c r="AC83" s="171">
        <f>IF(U83&gt;0,VLOOKUP($AC$6,'AE Tables'!$B$24:$E$24,$H$3,FALSE)," ")</f>
        <v>8</v>
      </c>
      <c r="AD83" s="159" t="str">
        <f t="shared" si="34"/>
        <v/>
      </c>
      <c r="AE83" s="162"/>
      <c r="AF83" s="157" t="str">
        <f t="shared" si="35"/>
        <v/>
      </c>
      <c r="AG83" s="159" t="e">
        <f t="shared" si="36"/>
        <v>#VALUE!</v>
      </c>
      <c r="AH83" s="157" t="str">
        <f t="shared" si="37"/>
        <v/>
      </c>
      <c r="AI83" s="159" t="str">
        <f t="shared" si="38"/>
        <v/>
      </c>
      <c r="AJ83" s="163">
        <f t="shared" si="57"/>
        <v>0.3</v>
      </c>
      <c r="AK83" s="195" t="e">
        <f t="shared" si="39"/>
        <v>#VALUE!</v>
      </c>
      <c r="AL83" s="157" t="e">
        <f t="shared" si="40"/>
        <v>#VALUE!</v>
      </c>
      <c r="AM83" s="157" t="e">
        <f t="shared" si="41"/>
        <v>#VALUE!</v>
      </c>
    </row>
    <row r="84" spans="3:39" ht="15">
      <c r="C84"/>
      <c r="D84"/>
      <c r="E84" s="138">
        <f t="shared" si="47"/>
        <v>0</v>
      </c>
      <c r="F84" s="152">
        <f t="shared" si="48"/>
        <v>44338</v>
      </c>
      <c r="G84" s="152">
        <f t="shared" si="49"/>
        <v>44576</v>
      </c>
      <c r="H84" s="164">
        <f t="shared" si="50"/>
        <v>238</v>
      </c>
      <c r="I84" s="154"/>
      <c r="J84"/>
      <c r="K84" s="142">
        <f t="shared" si="51"/>
        <v>0</v>
      </c>
      <c r="L84" s="155">
        <f t="shared" si="52"/>
        <v>0.15</v>
      </c>
      <c r="M84" s="156" t="str">
        <f t="shared" si="53"/>
        <v/>
      </c>
      <c r="N84" s="155">
        <f t="shared" si="54"/>
        <v>0.05</v>
      </c>
      <c r="O84" s="156" t="str">
        <f t="shared" si="55"/>
        <v/>
      </c>
      <c r="P84" s="155">
        <f t="shared" si="56"/>
        <v>0.15</v>
      </c>
      <c r="Q84" s="157" t="str">
        <f t="shared" si="42"/>
        <v/>
      </c>
      <c r="R84" s="158">
        <f t="shared" si="45"/>
        <v>100</v>
      </c>
      <c r="S84" s="159" t="str">
        <f t="shared" si="43"/>
        <v/>
      </c>
      <c r="T84" s="160">
        <f t="shared" si="46"/>
        <v>1000</v>
      </c>
      <c r="U84" s="159" t="str">
        <f t="shared" si="44"/>
        <v/>
      </c>
      <c r="V84" s="148" t="s">
        <v>108</v>
      </c>
      <c r="W84" s="149"/>
      <c r="X84" s="149"/>
      <c r="Y84" s="149"/>
      <c r="Z84" s="145" t="str">
        <f t="shared" si="59"/>
        <v xml:space="preserve"> </v>
      </c>
      <c r="AA84" s="170" t="str">
        <f>IF(W84&gt;0,VLOOKUP(V84,'AE Tables'!$B$14:$E$23,$H$3,FALSE)," ")</f>
        <v xml:space="preserve"> </v>
      </c>
      <c r="AB84" s="147" t="str">
        <f t="shared" si="58"/>
        <v xml:space="preserve"> </v>
      </c>
      <c r="AC84" s="171">
        <f>IF(U84&gt;0,VLOOKUP($AC$6,'AE Tables'!$B$24:$E$24,$H$3,FALSE)," ")</f>
        <v>8</v>
      </c>
      <c r="AD84" s="159" t="str">
        <f t="shared" si="34"/>
        <v/>
      </c>
      <c r="AE84" s="162"/>
      <c r="AF84" s="157" t="str">
        <f t="shared" si="35"/>
        <v/>
      </c>
      <c r="AG84" s="159" t="e">
        <f t="shared" si="36"/>
        <v>#VALUE!</v>
      </c>
      <c r="AH84" s="157" t="str">
        <f t="shared" si="37"/>
        <v/>
      </c>
      <c r="AI84" s="159" t="str">
        <f t="shared" si="38"/>
        <v/>
      </c>
      <c r="AJ84" s="163">
        <f t="shared" si="57"/>
        <v>0.3</v>
      </c>
      <c r="AK84" s="195" t="e">
        <f t="shared" si="39"/>
        <v>#VALUE!</v>
      </c>
      <c r="AL84" s="157" t="e">
        <f t="shared" si="40"/>
        <v>#VALUE!</v>
      </c>
      <c r="AM84" s="157" t="e">
        <f t="shared" si="41"/>
        <v>#VALUE!</v>
      </c>
    </row>
    <row r="85" spans="3:39" ht="15">
      <c r="C85"/>
      <c r="D85"/>
      <c r="E85" s="138">
        <f t="shared" si="47"/>
        <v>0</v>
      </c>
      <c r="F85" s="152">
        <f t="shared" si="48"/>
        <v>44338</v>
      </c>
      <c r="G85" s="152">
        <f t="shared" si="49"/>
        <v>44576</v>
      </c>
      <c r="H85" s="164">
        <f t="shared" si="50"/>
        <v>238</v>
      </c>
      <c r="I85" s="154"/>
      <c r="J85"/>
      <c r="K85" s="142">
        <f t="shared" si="51"/>
        <v>0</v>
      </c>
      <c r="L85" s="155">
        <f t="shared" si="52"/>
        <v>0.15</v>
      </c>
      <c r="M85" s="156" t="str">
        <f t="shared" si="53"/>
        <v/>
      </c>
      <c r="N85" s="155">
        <f t="shared" si="54"/>
        <v>0.05</v>
      </c>
      <c r="O85" s="156" t="str">
        <f t="shared" si="55"/>
        <v/>
      </c>
      <c r="P85" s="155">
        <f t="shared" si="56"/>
        <v>0.15</v>
      </c>
      <c r="Q85" s="157" t="str">
        <f t="shared" si="42"/>
        <v/>
      </c>
      <c r="R85" s="158">
        <f t="shared" si="45"/>
        <v>100</v>
      </c>
      <c r="S85" s="159" t="str">
        <f t="shared" si="43"/>
        <v/>
      </c>
      <c r="T85" s="160">
        <f t="shared" si="46"/>
        <v>1000</v>
      </c>
      <c r="U85" s="159" t="str">
        <f t="shared" si="44"/>
        <v/>
      </c>
      <c r="V85" s="148" t="s">
        <v>108</v>
      </c>
      <c r="W85" s="161"/>
      <c r="X85" s="161"/>
      <c r="Y85" s="161"/>
      <c r="Z85" s="157" t="str">
        <f t="shared" si="59"/>
        <v xml:space="preserve"> </v>
      </c>
      <c r="AA85" s="170" t="str">
        <f>IF(W85&gt;0,VLOOKUP(V85,'AE Tables'!$B$14:$E$23,$H$3,FALSE)," ")</f>
        <v xml:space="preserve"> </v>
      </c>
      <c r="AB85" s="147" t="str">
        <f t="shared" si="58"/>
        <v xml:space="preserve"> </v>
      </c>
      <c r="AC85" s="171">
        <f>IF(U85&gt;0,VLOOKUP($AC$6,'AE Tables'!$B$24:$E$24,$H$3,FALSE)," ")</f>
        <v>8</v>
      </c>
      <c r="AD85" s="159" t="str">
        <f t="shared" si="34"/>
        <v/>
      </c>
      <c r="AE85" s="162"/>
      <c r="AF85" s="157" t="str">
        <f t="shared" si="35"/>
        <v/>
      </c>
      <c r="AG85" s="159" t="e">
        <f t="shared" si="36"/>
        <v>#VALUE!</v>
      </c>
      <c r="AH85" s="157" t="str">
        <f t="shared" si="37"/>
        <v/>
      </c>
      <c r="AI85" s="159" t="str">
        <f t="shared" si="38"/>
        <v/>
      </c>
      <c r="AJ85" s="163">
        <f t="shared" si="57"/>
        <v>0.3</v>
      </c>
      <c r="AK85" s="195" t="e">
        <f t="shared" si="39"/>
        <v>#VALUE!</v>
      </c>
      <c r="AL85" s="157" t="e">
        <f t="shared" si="40"/>
        <v>#VALUE!</v>
      </c>
      <c r="AM85" s="157" t="e">
        <f t="shared" si="41"/>
        <v>#VALUE!</v>
      </c>
    </row>
    <row r="86" spans="3:39" ht="15">
      <c r="C86"/>
      <c r="D86"/>
      <c r="E86" s="138">
        <f t="shared" si="47"/>
        <v>0</v>
      </c>
      <c r="F86" s="152">
        <f t="shared" si="48"/>
        <v>44338</v>
      </c>
      <c r="G86" s="152">
        <f t="shared" si="49"/>
        <v>44576</v>
      </c>
      <c r="H86" s="164">
        <f t="shared" si="50"/>
        <v>238</v>
      </c>
      <c r="I86" s="154"/>
      <c r="J86"/>
      <c r="K86" s="142">
        <f t="shared" si="51"/>
        <v>0</v>
      </c>
      <c r="L86" s="155">
        <f t="shared" si="52"/>
        <v>0.15</v>
      </c>
      <c r="M86" s="156" t="str">
        <f t="shared" si="53"/>
        <v/>
      </c>
      <c r="N86" s="155">
        <f t="shared" si="54"/>
        <v>0.05</v>
      </c>
      <c r="O86" s="156" t="str">
        <f t="shared" si="55"/>
        <v/>
      </c>
      <c r="P86" s="155">
        <f t="shared" si="56"/>
        <v>0.15</v>
      </c>
      <c r="Q86" s="157" t="str">
        <f t="shared" si="42"/>
        <v/>
      </c>
      <c r="R86" s="158">
        <f t="shared" si="45"/>
        <v>100</v>
      </c>
      <c r="S86" s="159" t="str">
        <f t="shared" si="43"/>
        <v/>
      </c>
      <c r="T86" s="160">
        <f t="shared" si="46"/>
        <v>1000</v>
      </c>
      <c r="U86" s="159" t="str">
        <f t="shared" si="44"/>
        <v/>
      </c>
      <c r="V86" s="148" t="s">
        <v>108</v>
      </c>
      <c r="W86" s="149"/>
      <c r="X86" s="149"/>
      <c r="Y86" s="149"/>
      <c r="Z86" s="145" t="str">
        <f t="shared" si="59"/>
        <v xml:space="preserve"> </v>
      </c>
      <c r="AA86" s="170" t="str">
        <f>IF(W86&gt;0,VLOOKUP(V86,'AE Tables'!$B$14:$E$23,$H$3,FALSE)," ")</f>
        <v xml:space="preserve"> </v>
      </c>
      <c r="AB86" s="147" t="str">
        <f t="shared" si="58"/>
        <v xml:space="preserve"> </v>
      </c>
      <c r="AC86" s="171">
        <f>IF(U86&gt;0,VLOOKUP($AC$6,'AE Tables'!$B$24:$E$24,$H$3,FALSE)," ")</f>
        <v>8</v>
      </c>
      <c r="AD86" s="159" t="str">
        <f t="shared" si="34"/>
        <v/>
      </c>
      <c r="AE86" s="162"/>
      <c r="AF86" s="157" t="str">
        <f t="shared" si="35"/>
        <v/>
      </c>
      <c r="AG86" s="159" t="e">
        <f t="shared" si="36"/>
        <v>#VALUE!</v>
      </c>
      <c r="AH86" s="157" t="str">
        <f t="shared" si="37"/>
        <v/>
      </c>
      <c r="AI86" s="159" t="str">
        <f t="shared" si="38"/>
        <v/>
      </c>
      <c r="AJ86" s="163">
        <f t="shared" si="57"/>
        <v>0.3</v>
      </c>
      <c r="AK86" s="195" t="e">
        <f t="shared" si="39"/>
        <v>#VALUE!</v>
      </c>
      <c r="AL86" s="157" t="e">
        <f t="shared" si="40"/>
        <v>#VALUE!</v>
      </c>
      <c r="AM86" s="157" t="e">
        <f t="shared" si="41"/>
        <v>#VALUE!</v>
      </c>
    </row>
    <row r="87" spans="3:39" ht="15">
      <c r="C87"/>
      <c r="D87"/>
      <c r="E87" s="138">
        <f t="shared" si="47"/>
        <v>0</v>
      </c>
      <c r="F87" s="152">
        <f t="shared" si="48"/>
        <v>44338</v>
      </c>
      <c r="G87" s="152">
        <f t="shared" si="49"/>
        <v>44576</v>
      </c>
      <c r="H87" s="164">
        <f t="shared" si="50"/>
        <v>238</v>
      </c>
      <c r="I87" s="154"/>
      <c r="J87"/>
      <c r="K87" s="142">
        <f t="shared" si="51"/>
        <v>0</v>
      </c>
      <c r="L87" s="155">
        <f t="shared" si="52"/>
        <v>0.15</v>
      </c>
      <c r="M87" s="156" t="str">
        <f t="shared" si="53"/>
        <v/>
      </c>
      <c r="N87" s="155">
        <f t="shared" si="54"/>
        <v>0.05</v>
      </c>
      <c r="O87" s="156" t="str">
        <f t="shared" si="55"/>
        <v/>
      </c>
      <c r="P87" s="155">
        <f t="shared" si="56"/>
        <v>0.15</v>
      </c>
      <c r="Q87" s="157" t="str">
        <f t="shared" si="42"/>
        <v/>
      </c>
      <c r="R87" s="158">
        <f t="shared" si="45"/>
        <v>100</v>
      </c>
      <c r="S87" s="159" t="str">
        <f t="shared" si="43"/>
        <v/>
      </c>
      <c r="T87" s="160">
        <f t="shared" si="46"/>
        <v>1000</v>
      </c>
      <c r="U87" s="159" t="str">
        <f t="shared" si="44"/>
        <v/>
      </c>
      <c r="V87" s="148" t="s">
        <v>108</v>
      </c>
      <c r="W87" s="161"/>
      <c r="X87" s="161"/>
      <c r="Y87" s="161"/>
      <c r="Z87" s="157" t="str">
        <f t="shared" si="59"/>
        <v xml:space="preserve"> </v>
      </c>
      <c r="AA87" s="170" t="str">
        <f>IF(W87&gt;0,VLOOKUP(V87,'AE Tables'!$B$14:$E$23,$H$3,FALSE)," ")</f>
        <v xml:space="preserve"> </v>
      </c>
      <c r="AB87" s="147" t="str">
        <f t="shared" si="58"/>
        <v xml:space="preserve"> </v>
      </c>
      <c r="AC87" s="171">
        <f>IF(U87&gt;0,VLOOKUP($AC$6,'AE Tables'!$B$24:$E$24,$H$3,FALSE)," ")</f>
        <v>8</v>
      </c>
      <c r="AD87" s="159" t="str">
        <f t="shared" si="34"/>
        <v/>
      </c>
      <c r="AE87" s="162"/>
      <c r="AF87" s="157" t="str">
        <f t="shared" si="35"/>
        <v/>
      </c>
      <c r="AG87" s="159" t="e">
        <f t="shared" si="36"/>
        <v>#VALUE!</v>
      </c>
      <c r="AH87" s="157" t="str">
        <f t="shared" si="37"/>
        <v/>
      </c>
      <c r="AI87" s="159" t="str">
        <f t="shared" si="38"/>
        <v/>
      </c>
      <c r="AJ87" s="163">
        <f t="shared" si="57"/>
        <v>0.3</v>
      </c>
      <c r="AK87" s="195" t="e">
        <f t="shared" si="39"/>
        <v>#VALUE!</v>
      </c>
      <c r="AL87" s="157" t="e">
        <f t="shared" si="40"/>
        <v>#VALUE!</v>
      </c>
      <c r="AM87" s="157" t="e">
        <f t="shared" si="41"/>
        <v>#VALUE!</v>
      </c>
    </row>
    <row r="88" spans="3:39" ht="15">
      <c r="C88"/>
      <c r="D88"/>
      <c r="E88" s="138">
        <f t="shared" si="47"/>
        <v>0</v>
      </c>
      <c r="F88" s="152">
        <f t="shared" si="48"/>
        <v>44338</v>
      </c>
      <c r="G88" s="152">
        <f t="shared" si="49"/>
        <v>44576</v>
      </c>
      <c r="H88" s="164">
        <f t="shared" si="50"/>
        <v>238</v>
      </c>
      <c r="I88" s="154"/>
      <c r="J88"/>
      <c r="K88" s="142">
        <f t="shared" si="51"/>
        <v>0</v>
      </c>
      <c r="L88" s="155">
        <f t="shared" si="52"/>
        <v>0.15</v>
      </c>
      <c r="M88" s="156" t="str">
        <f t="shared" si="53"/>
        <v/>
      </c>
      <c r="N88" s="155">
        <f t="shared" si="54"/>
        <v>0.05</v>
      </c>
      <c r="O88" s="156" t="str">
        <f t="shared" si="55"/>
        <v/>
      </c>
      <c r="P88" s="155">
        <f t="shared" si="56"/>
        <v>0.15</v>
      </c>
      <c r="Q88" s="157" t="str">
        <f t="shared" si="42"/>
        <v/>
      </c>
      <c r="R88" s="158">
        <f t="shared" si="45"/>
        <v>100</v>
      </c>
      <c r="S88" s="159" t="str">
        <f t="shared" si="43"/>
        <v/>
      </c>
      <c r="T88" s="160">
        <f t="shared" si="46"/>
        <v>1000</v>
      </c>
      <c r="U88" s="159" t="str">
        <f t="shared" si="44"/>
        <v/>
      </c>
      <c r="V88" s="148" t="s">
        <v>108</v>
      </c>
      <c r="W88" s="149"/>
      <c r="X88" s="149"/>
      <c r="Y88" s="149"/>
      <c r="Z88" s="145" t="str">
        <f t="shared" si="59"/>
        <v xml:space="preserve"> </v>
      </c>
      <c r="AA88" s="170" t="str">
        <f>IF(W88&gt;0,VLOOKUP(V88,'AE Tables'!$B$14:$E$23,$H$3,FALSE)," ")</f>
        <v xml:space="preserve"> </v>
      </c>
      <c r="AB88" s="147" t="str">
        <f t="shared" si="58"/>
        <v xml:space="preserve"> </v>
      </c>
      <c r="AC88" s="171">
        <f>IF(U88&gt;0,VLOOKUP($AC$6,'AE Tables'!$B$24:$E$24,$H$3,FALSE)," ")</f>
        <v>8</v>
      </c>
      <c r="AD88" s="159" t="str">
        <f t="shared" si="34"/>
        <v/>
      </c>
      <c r="AE88" s="162"/>
      <c r="AF88" s="157" t="str">
        <f t="shared" si="35"/>
        <v/>
      </c>
      <c r="AG88" s="159" t="e">
        <f t="shared" si="36"/>
        <v>#VALUE!</v>
      </c>
      <c r="AH88" s="157" t="str">
        <f t="shared" si="37"/>
        <v/>
      </c>
      <c r="AI88" s="159" t="str">
        <f t="shared" si="38"/>
        <v/>
      </c>
      <c r="AJ88" s="163">
        <f t="shared" si="57"/>
        <v>0.3</v>
      </c>
      <c r="AK88" s="195" t="e">
        <f t="shared" si="39"/>
        <v>#VALUE!</v>
      </c>
      <c r="AL88" s="157" t="e">
        <f t="shared" si="40"/>
        <v>#VALUE!</v>
      </c>
      <c r="AM88" s="157" t="e">
        <f t="shared" si="41"/>
        <v>#VALUE!</v>
      </c>
    </row>
    <row r="89" spans="3:39" ht="15">
      <c r="C89"/>
      <c r="D89"/>
      <c r="E89" s="138">
        <f t="shared" si="47"/>
        <v>0</v>
      </c>
      <c r="F89" s="152">
        <f t="shared" si="48"/>
        <v>44338</v>
      </c>
      <c r="G89" s="152">
        <f t="shared" si="49"/>
        <v>44576</v>
      </c>
      <c r="H89" s="164">
        <f t="shared" si="50"/>
        <v>238</v>
      </c>
      <c r="I89" s="154"/>
      <c r="J89"/>
      <c r="K89" s="142">
        <f t="shared" si="51"/>
        <v>0</v>
      </c>
      <c r="L89" s="155">
        <f t="shared" si="52"/>
        <v>0.15</v>
      </c>
      <c r="M89" s="156" t="str">
        <f t="shared" si="53"/>
        <v/>
      </c>
      <c r="N89" s="155">
        <f t="shared" si="54"/>
        <v>0.05</v>
      </c>
      <c r="O89" s="156" t="str">
        <f t="shared" si="55"/>
        <v/>
      </c>
      <c r="P89" s="155">
        <f t="shared" si="56"/>
        <v>0.15</v>
      </c>
      <c r="Q89" s="157" t="str">
        <f t="shared" si="42"/>
        <v/>
      </c>
      <c r="R89" s="158">
        <f t="shared" si="45"/>
        <v>100</v>
      </c>
      <c r="S89" s="159" t="str">
        <f t="shared" si="43"/>
        <v/>
      </c>
      <c r="T89" s="160">
        <f t="shared" si="46"/>
        <v>1000</v>
      </c>
      <c r="U89" s="159" t="str">
        <f t="shared" si="44"/>
        <v/>
      </c>
      <c r="V89" s="148" t="s">
        <v>108</v>
      </c>
      <c r="W89" s="161"/>
      <c r="X89" s="161"/>
      <c r="Y89" s="161"/>
      <c r="Z89" s="157" t="str">
        <f t="shared" si="59"/>
        <v xml:space="preserve"> </v>
      </c>
      <c r="AA89" s="170" t="str">
        <f>IF(W89&gt;0,VLOOKUP(V89,'AE Tables'!$B$14:$E$23,$H$3,FALSE)," ")</f>
        <v xml:space="preserve"> </v>
      </c>
      <c r="AB89" s="147" t="str">
        <f t="shared" si="58"/>
        <v xml:space="preserve"> </v>
      </c>
      <c r="AC89" s="171">
        <f>IF(U89&gt;0,VLOOKUP($AC$6,'AE Tables'!$B$24:$E$24,$H$3,FALSE)," ")</f>
        <v>8</v>
      </c>
      <c r="AD89" s="159" t="str">
        <f t="shared" si="34"/>
        <v/>
      </c>
      <c r="AE89" s="162"/>
      <c r="AF89" s="157" t="str">
        <f t="shared" si="35"/>
        <v/>
      </c>
      <c r="AG89" s="159" t="e">
        <f t="shared" si="36"/>
        <v>#VALUE!</v>
      </c>
      <c r="AH89" s="157" t="str">
        <f t="shared" si="37"/>
        <v/>
      </c>
      <c r="AI89" s="159" t="str">
        <f t="shared" si="38"/>
        <v/>
      </c>
      <c r="AJ89" s="163">
        <f t="shared" si="57"/>
        <v>0.3</v>
      </c>
      <c r="AK89" s="195" t="e">
        <f t="shared" si="39"/>
        <v>#VALUE!</v>
      </c>
      <c r="AL89" s="157" t="e">
        <f t="shared" si="40"/>
        <v>#VALUE!</v>
      </c>
      <c r="AM89" s="157" t="e">
        <f t="shared" si="41"/>
        <v>#VALUE!</v>
      </c>
    </row>
    <row r="90" spans="3:39" ht="15">
      <c r="C90"/>
      <c r="D90"/>
      <c r="E90" s="138">
        <f t="shared" si="47"/>
        <v>0</v>
      </c>
      <c r="F90" s="152">
        <f t="shared" si="48"/>
        <v>44338</v>
      </c>
      <c r="G90" s="152">
        <f t="shared" si="49"/>
        <v>44576</v>
      </c>
      <c r="H90" s="164">
        <f t="shared" si="50"/>
        <v>238</v>
      </c>
      <c r="I90" s="154"/>
      <c r="J90"/>
      <c r="K90" s="142">
        <f t="shared" si="51"/>
        <v>0</v>
      </c>
      <c r="L90" s="155">
        <f t="shared" si="52"/>
        <v>0.15</v>
      </c>
      <c r="M90" s="156" t="str">
        <f t="shared" si="53"/>
        <v/>
      </c>
      <c r="N90" s="155">
        <f t="shared" si="54"/>
        <v>0.05</v>
      </c>
      <c r="O90" s="156" t="str">
        <f t="shared" si="55"/>
        <v/>
      </c>
      <c r="P90" s="155">
        <f t="shared" si="56"/>
        <v>0.15</v>
      </c>
      <c r="Q90" s="157" t="str">
        <f t="shared" si="42"/>
        <v/>
      </c>
      <c r="R90" s="158">
        <f t="shared" si="45"/>
        <v>100</v>
      </c>
      <c r="S90" s="159" t="str">
        <f t="shared" si="43"/>
        <v/>
      </c>
      <c r="T90" s="160">
        <f t="shared" si="46"/>
        <v>1000</v>
      </c>
      <c r="U90" s="159" t="str">
        <f t="shared" si="44"/>
        <v/>
      </c>
      <c r="V90" s="148" t="s">
        <v>108</v>
      </c>
      <c r="W90" s="149"/>
      <c r="X90" s="149"/>
      <c r="Y90" s="149"/>
      <c r="Z90" s="145" t="str">
        <f t="shared" si="59"/>
        <v xml:space="preserve"> </v>
      </c>
      <c r="AA90" s="170" t="str">
        <f>IF(W90&gt;0,VLOOKUP(V90,'AE Tables'!$B$14:$E$23,$H$3,FALSE)," ")</f>
        <v xml:space="preserve"> </v>
      </c>
      <c r="AB90" s="147" t="str">
        <f t="shared" si="58"/>
        <v xml:space="preserve"> </v>
      </c>
      <c r="AC90" s="171">
        <f>IF(U90&gt;0,VLOOKUP($AC$6,'AE Tables'!$B$24:$E$24,$H$3,FALSE)," ")</f>
        <v>8</v>
      </c>
      <c r="AD90" s="159" t="str">
        <f t="shared" si="34"/>
        <v/>
      </c>
      <c r="AE90" s="162"/>
      <c r="AF90" s="157" t="str">
        <f t="shared" si="35"/>
        <v/>
      </c>
      <c r="AG90" s="159" t="e">
        <f t="shared" si="36"/>
        <v>#VALUE!</v>
      </c>
      <c r="AH90" s="157" t="str">
        <f t="shared" si="37"/>
        <v/>
      </c>
      <c r="AI90" s="159" t="str">
        <f t="shared" si="38"/>
        <v/>
      </c>
      <c r="AJ90" s="163">
        <f t="shared" si="57"/>
        <v>0.3</v>
      </c>
      <c r="AK90" s="195" t="e">
        <f t="shared" si="39"/>
        <v>#VALUE!</v>
      </c>
      <c r="AL90" s="157" t="e">
        <f t="shared" si="40"/>
        <v>#VALUE!</v>
      </c>
      <c r="AM90" s="157" t="e">
        <f t="shared" si="41"/>
        <v>#VALUE!</v>
      </c>
    </row>
    <row r="91" spans="3:39" ht="15">
      <c r="C91"/>
      <c r="D91"/>
      <c r="E91" s="138">
        <f t="shared" si="47"/>
        <v>0</v>
      </c>
      <c r="F91" s="152">
        <f t="shared" si="48"/>
        <v>44338</v>
      </c>
      <c r="G91" s="152">
        <f t="shared" si="49"/>
        <v>44576</v>
      </c>
      <c r="H91" s="164">
        <f t="shared" si="50"/>
        <v>238</v>
      </c>
      <c r="I91" s="154"/>
      <c r="J91"/>
      <c r="K91" s="142">
        <f t="shared" si="51"/>
        <v>0</v>
      </c>
      <c r="L91" s="155">
        <f t="shared" si="52"/>
        <v>0.15</v>
      </c>
      <c r="M91" s="156" t="str">
        <f t="shared" si="53"/>
        <v/>
      </c>
      <c r="N91" s="155">
        <f t="shared" si="54"/>
        <v>0.05</v>
      </c>
      <c r="O91" s="156" t="str">
        <f t="shared" si="55"/>
        <v/>
      </c>
      <c r="P91" s="155">
        <f t="shared" si="56"/>
        <v>0.15</v>
      </c>
      <c r="Q91" s="157" t="str">
        <f t="shared" si="42"/>
        <v/>
      </c>
      <c r="R91" s="158">
        <f t="shared" si="45"/>
        <v>100</v>
      </c>
      <c r="S91" s="159" t="str">
        <f t="shared" si="43"/>
        <v/>
      </c>
      <c r="T91" s="160">
        <f t="shared" si="46"/>
        <v>1000</v>
      </c>
      <c r="U91" s="159" t="str">
        <f t="shared" si="44"/>
        <v/>
      </c>
      <c r="V91" s="148" t="s">
        <v>108</v>
      </c>
      <c r="W91" s="161"/>
      <c r="X91" s="161"/>
      <c r="Y91" s="161"/>
      <c r="Z91" s="157" t="str">
        <f t="shared" si="59"/>
        <v xml:space="preserve"> </v>
      </c>
      <c r="AA91" s="170" t="str">
        <f>IF(W91&gt;0,VLOOKUP(V91,'AE Tables'!$B$14:$E$23,$H$3,FALSE)," ")</f>
        <v xml:space="preserve"> </v>
      </c>
      <c r="AB91" s="147" t="str">
        <f t="shared" si="58"/>
        <v xml:space="preserve"> </v>
      </c>
      <c r="AC91" s="171">
        <f>IF(U91&gt;0,VLOOKUP($AC$6,'AE Tables'!$B$24:$E$24,$H$3,FALSE)," ")</f>
        <v>8</v>
      </c>
      <c r="AD91" s="159" t="str">
        <f t="shared" si="34"/>
        <v/>
      </c>
      <c r="AE91" s="162"/>
      <c r="AF91" s="157" t="str">
        <f t="shared" si="35"/>
        <v/>
      </c>
      <c r="AG91" s="159" t="e">
        <f t="shared" si="36"/>
        <v>#VALUE!</v>
      </c>
      <c r="AH91" s="157" t="str">
        <f t="shared" si="37"/>
        <v/>
      </c>
      <c r="AI91" s="159" t="str">
        <f t="shared" si="38"/>
        <v/>
      </c>
      <c r="AJ91" s="163">
        <f t="shared" si="57"/>
        <v>0.3</v>
      </c>
      <c r="AK91" s="195" t="e">
        <f t="shared" si="39"/>
        <v>#VALUE!</v>
      </c>
      <c r="AL91" s="157" t="e">
        <f t="shared" si="40"/>
        <v>#VALUE!</v>
      </c>
      <c r="AM91" s="157" t="e">
        <f t="shared" si="41"/>
        <v>#VALUE!</v>
      </c>
    </row>
    <row r="92" spans="3:39" ht="15">
      <c r="C92"/>
      <c r="D92"/>
      <c r="E92" s="138">
        <f t="shared" si="47"/>
        <v>0</v>
      </c>
      <c r="F92" s="152">
        <f t="shared" si="48"/>
        <v>44338</v>
      </c>
      <c r="G92" s="152">
        <f t="shared" si="49"/>
        <v>44576</v>
      </c>
      <c r="H92" s="164">
        <f t="shared" si="50"/>
        <v>238</v>
      </c>
      <c r="I92" s="154"/>
      <c r="J92"/>
      <c r="K92" s="142">
        <f t="shared" si="51"/>
        <v>0</v>
      </c>
      <c r="L92" s="155">
        <f t="shared" si="52"/>
        <v>0.15</v>
      </c>
      <c r="M92" s="156" t="str">
        <f t="shared" si="53"/>
        <v/>
      </c>
      <c r="N92" s="155">
        <f t="shared" si="54"/>
        <v>0.05</v>
      </c>
      <c r="O92" s="156" t="str">
        <f t="shared" si="55"/>
        <v/>
      </c>
      <c r="P92" s="155">
        <f t="shared" si="56"/>
        <v>0.15</v>
      </c>
      <c r="Q92" s="157" t="str">
        <f t="shared" si="42"/>
        <v/>
      </c>
      <c r="R92" s="158">
        <f t="shared" si="45"/>
        <v>100</v>
      </c>
      <c r="S92" s="159" t="str">
        <f t="shared" si="43"/>
        <v/>
      </c>
      <c r="T92" s="160">
        <f t="shared" si="46"/>
        <v>1000</v>
      </c>
      <c r="U92" s="159" t="str">
        <f t="shared" si="44"/>
        <v/>
      </c>
      <c r="V92" s="148" t="s">
        <v>108</v>
      </c>
      <c r="W92" s="149"/>
      <c r="X92" s="149"/>
      <c r="Y92" s="149"/>
      <c r="Z92" s="145" t="str">
        <f t="shared" si="59"/>
        <v xml:space="preserve"> </v>
      </c>
      <c r="AA92" s="170" t="str">
        <f>IF(W92&gt;0,VLOOKUP(V92,'AE Tables'!$B$14:$E$23,$H$3,FALSE)," ")</f>
        <v xml:space="preserve"> </v>
      </c>
      <c r="AB92" s="147" t="str">
        <f t="shared" si="58"/>
        <v xml:space="preserve"> </v>
      </c>
      <c r="AC92" s="171">
        <f>IF(U92&gt;0,VLOOKUP($AC$6,'AE Tables'!$B$24:$E$24,$H$3,FALSE)," ")</f>
        <v>8</v>
      </c>
      <c r="AD92" s="159" t="str">
        <f t="shared" si="34"/>
        <v/>
      </c>
      <c r="AE92" s="162"/>
      <c r="AF92" s="157" t="str">
        <f t="shared" si="35"/>
        <v/>
      </c>
      <c r="AG92" s="159" t="e">
        <f t="shared" si="36"/>
        <v>#VALUE!</v>
      </c>
      <c r="AH92" s="157" t="str">
        <f t="shared" si="37"/>
        <v/>
      </c>
      <c r="AI92" s="159" t="str">
        <f t="shared" si="38"/>
        <v/>
      </c>
      <c r="AJ92" s="163">
        <f t="shared" si="57"/>
        <v>0.3</v>
      </c>
      <c r="AK92" s="195" t="e">
        <f t="shared" si="39"/>
        <v>#VALUE!</v>
      </c>
      <c r="AL92" s="157" t="e">
        <f t="shared" si="40"/>
        <v>#VALUE!</v>
      </c>
      <c r="AM92" s="157" t="e">
        <f t="shared" si="41"/>
        <v>#VALUE!</v>
      </c>
    </row>
    <row r="93" spans="3:39" ht="15">
      <c r="C93"/>
      <c r="D93"/>
      <c r="E93" s="138">
        <f t="shared" si="47"/>
        <v>0</v>
      </c>
      <c r="F93" s="152">
        <f t="shared" si="48"/>
        <v>44338</v>
      </c>
      <c r="G93" s="152">
        <f t="shared" si="49"/>
        <v>44576</v>
      </c>
      <c r="H93" s="164">
        <f t="shared" si="50"/>
        <v>238</v>
      </c>
      <c r="I93" s="154"/>
      <c r="J93"/>
      <c r="K93" s="142">
        <f t="shared" si="51"/>
        <v>0</v>
      </c>
      <c r="L93" s="155">
        <f t="shared" si="52"/>
        <v>0.15</v>
      </c>
      <c r="M93" s="156" t="str">
        <f t="shared" si="53"/>
        <v/>
      </c>
      <c r="N93" s="155">
        <f t="shared" si="54"/>
        <v>0.05</v>
      </c>
      <c r="O93" s="156" t="str">
        <f t="shared" si="55"/>
        <v/>
      </c>
      <c r="P93" s="155">
        <f t="shared" si="56"/>
        <v>0.15</v>
      </c>
      <c r="Q93" s="157" t="str">
        <f t="shared" si="42"/>
        <v/>
      </c>
      <c r="R93" s="158">
        <f t="shared" si="45"/>
        <v>100</v>
      </c>
      <c r="S93" s="159" t="str">
        <f t="shared" si="43"/>
        <v/>
      </c>
      <c r="T93" s="160">
        <f t="shared" si="46"/>
        <v>1000</v>
      </c>
      <c r="U93" s="159" t="str">
        <f t="shared" si="44"/>
        <v/>
      </c>
      <c r="V93" s="148" t="s">
        <v>108</v>
      </c>
      <c r="W93" s="161"/>
      <c r="X93" s="161"/>
      <c r="Y93" s="161"/>
      <c r="Z93" s="157" t="str">
        <f t="shared" si="59"/>
        <v xml:space="preserve"> </v>
      </c>
      <c r="AA93" s="170" t="str">
        <f>IF(W93&gt;0,VLOOKUP(V93,'AE Tables'!$B$14:$E$23,$H$3,FALSE)," ")</f>
        <v xml:space="preserve"> </v>
      </c>
      <c r="AB93" s="147" t="str">
        <f t="shared" si="58"/>
        <v xml:space="preserve"> </v>
      </c>
      <c r="AC93" s="171">
        <f>IF(U93&gt;0,VLOOKUP($AC$6,'AE Tables'!$B$24:$E$24,$H$3,FALSE)," ")</f>
        <v>8</v>
      </c>
      <c r="AD93" s="159" t="str">
        <f t="shared" si="34"/>
        <v/>
      </c>
      <c r="AE93" s="162"/>
      <c r="AF93" s="157" t="str">
        <f t="shared" si="35"/>
        <v/>
      </c>
      <c r="AG93" s="159" t="e">
        <f t="shared" si="36"/>
        <v>#VALUE!</v>
      </c>
      <c r="AH93" s="157" t="str">
        <f t="shared" si="37"/>
        <v/>
      </c>
      <c r="AI93" s="159" t="str">
        <f t="shared" si="38"/>
        <v/>
      </c>
      <c r="AJ93" s="163">
        <f t="shared" si="57"/>
        <v>0.3</v>
      </c>
      <c r="AK93" s="195" t="e">
        <f t="shared" si="39"/>
        <v>#VALUE!</v>
      </c>
      <c r="AL93" s="157" t="e">
        <f t="shared" si="40"/>
        <v>#VALUE!</v>
      </c>
      <c r="AM93" s="157" t="e">
        <f t="shared" si="41"/>
        <v>#VALUE!</v>
      </c>
    </row>
    <row r="94" spans="3:39" ht="15">
      <c r="C94"/>
      <c r="D94"/>
      <c r="E94" s="138">
        <f t="shared" si="47"/>
        <v>0</v>
      </c>
      <c r="F94" s="152">
        <f t="shared" si="48"/>
        <v>44338</v>
      </c>
      <c r="G94" s="152">
        <f t="shared" si="49"/>
        <v>44576</v>
      </c>
      <c r="H94" s="164">
        <f t="shared" si="50"/>
        <v>238</v>
      </c>
      <c r="I94" s="154"/>
      <c r="J94"/>
      <c r="K94" s="142">
        <f t="shared" si="51"/>
        <v>0</v>
      </c>
      <c r="L94" s="155">
        <f t="shared" si="52"/>
        <v>0.15</v>
      </c>
      <c r="M94" s="156" t="str">
        <f t="shared" si="53"/>
        <v/>
      </c>
      <c r="N94" s="155">
        <f t="shared" si="54"/>
        <v>0.05</v>
      </c>
      <c r="O94" s="156" t="str">
        <f t="shared" si="55"/>
        <v/>
      </c>
      <c r="P94" s="155">
        <f t="shared" si="56"/>
        <v>0.15</v>
      </c>
      <c r="Q94" s="157" t="str">
        <f t="shared" si="42"/>
        <v/>
      </c>
      <c r="R94" s="158">
        <f t="shared" si="45"/>
        <v>100</v>
      </c>
      <c r="S94" s="159" t="str">
        <f t="shared" si="43"/>
        <v/>
      </c>
      <c r="T94" s="160">
        <f t="shared" si="46"/>
        <v>1000</v>
      </c>
      <c r="U94" s="159" t="str">
        <f t="shared" si="44"/>
        <v/>
      </c>
      <c r="V94" s="148" t="s">
        <v>108</v>
      </c>
      <c r="W94" s="149"/>
      <c r="X94" s="149"/>
      <c r="Y94" s="149"/>
      <c r="Z94" s="145" t="str">
        <f t="shared" si="59"/>
        <v xml:space="preserve"> </v>
      </c>
      <c r="AA94" s="170" t="str">
        <f>IF(W94&gt;0,VLOOKUP(V94,'AE Tables'!$B$14:$E$23,$H$3,FALSE)," ")</f>
        <v xml:space="preserve"> </v>
      </c>
      <c r="AB94" s="147" t="str">
        <f t="shared" si="58"/>
        <v xml:space="preserve"> </v>
      </c>
      <c r="AC94" s="171">
        <f>IF(U94&gt;0,VLOOKUP($AC$6,'AE Tables'!$B$24:$E$24,$H$3,FALSE)," ")</f>
        <v>8</v>
      </c>
      <c r="AD94" s="159" t="str">
        <f t="shared" si="34"/>
        <v/>
      </c>
      <c r="AE94" s="162"/>
      <c r="AF94" s="157" t="str">
        <f t="shared" si="35"/>
        <v/>
      </c>
      <c r="AG94" s="159" t="e">
        <f t="shared" si="36"/>
        <v>#VALUE!</v>
      </c>
      <c r="AH94" s="157" t="str">
        <f t="shared" si="37"/>
        <v/>
      </c>
      <c r="AI94" s="159" t="str">
        <f t="shared" si="38"/>
        <v/>
      </c>
      <c r="AJ94" s="163">
        <f t="shared" si="57"/>
        <v>0.3</v>
      </c>
      <c r="AK94" s="195" t="e">
        <f t="shared" si="39"/>
        <v>#VALUE!</v>
      </c>
      <c r="AL94" s="157" t="e">
        <f t="shared" si="40"/>
        <v>#VALUE!</v>
      </c>
      <c r="AM94" s="157" t="e">
        <f t="shared" si="41"/>
        <v>#VALUE!</v>
      </c>
    </row>
    <row r="95" spans="3:39" ht="15">
      <c r="C95"/>
      <c r="D95"/>
      <c r="E95" s="138">
        <f t="shared" si="47"/>
        <v>0</v>
      </c>
      <c r="F95" s="152">
        <f t="shared" si="48"/>
        <v>44338</v>
      </c>
      <c r="G95" s="152">
        <f t="shared" si="49"/>
        <v>44576</v>
      </c>
      <c r="H95" s="164">
        <f t="shared" si="50"/>
        <v>238</v>
      </c>
      <c r="I95" s="154"/>
      <c r="J95"/>
      <c r="K95" s="142">
        <f t="shared" si="51"/>
        <v>0</v>
      </c>
      <c r="L95" s="155">
        <f t="shared" si="52"/>
        <v>0.15</v>
      </c>
      <c r="M95" s="156" t="str">
        <f t="shared" si="53"/>
        <v/>
      </c>
      <c r="N95" s="155">
        <f t="shared" si="54"/>
        <v>0.05</v>
      </c>
      <c r="O95" s="156" t="str">
        <f t="shared" si="55"/>
        <v/>
      </c>
      <c r="P95" s="155">
        <f t="shared" si="56"/>
        <v>0.15</v>
      </c>
      <c r="Q95" s="157" t="str">
        <f t="shared" si="42"/>
        <v/>
      </c>
      <c r="R95" s="158">
        <f t="shared" si="45"/>
        <v>100</v>
      </c>
      <c r="S95" s="159" t="str">
        <f t="shared" si="43"/>
        <v/>
      </c>
      <c r="T95" s="160">
        <f t="shared" si="46"/>
        <v>1000</v>
      </c>
      <c r="U95" s="159" t="str">
        <f t="shared" si="44"/>
        <v/>
      </c>
      <c r="V95" s="148" t="s">
        <v>108</v>
      </c>
      <c r="W95" s="161"/>
      <c r="X95" s="161"/>
      <c r="Y95" s="161"/>
      <c r="Z95" s="157" t="str">
        <f t="shared" si="59"/>
        <v xml:space="preserve"> </v>
      </c>
      <c r="AA95" s="170" t="str">
        <f>IF(W95&gt;0,VLOOKUP(V95,'AE Tables'!$B$14:$E$23,$H$3,FALSE)," ")</f>
        <v xml:space="preserve"> </v>
      </c>
      <c r="AB95" s="147" t="str">
        <f t="shared" si="58"/>
        <v xml:space="preserve"> </v>
      </c>
      <c r="AC95" s="171">
        <f>IF(U95&gt;0,VLOOKUP($AC$6,'AE Tables'!$B$24:$E$24,$H$3,FALSE)," ")</f>
        <v>8</v>
      </c>
      <c r="AD95" s="159" t="str">
        <f t="shared" si="34"/>
        <v/>
      </c>
      <c r="AE95" s="162"/>
      <c r="AF95" s="157" t="str">
        <f t="shared" si="35"/>
        <v/>
      </c>
      <c r="AG95" s="159" t="e">
        <f t="shared" si="36"/>
        <v>#VALUE!</v>
      </c>
      <c r="AH95" s="157" t="str">
        <f t="shared" si="37"/>
        <v/>
      </c>
      <c r="AI95" s="159" t="str">
        <f t="shared" si="38"/>
        <v/>
      </c>
      <c r="AJ95" s="163">
        <f t="shared" si="57"/>
        <v>0.3</v>
      </c>
      <c r="AK95" s="195" t="e">
        <f t="shared" si="39"/>
        <v>#VALUE!</v>
      </c>
      <c r="AL95" s="157" t="e">
        <f t="shared" si="40"/>
        <v>#VALUE!</v>
      </c>
      <c r="AM95" s="157" t="e">
        <f t="shared" si="41"/>
        <v>#VALUE!</v>
      </c>
    </row>
    <row r="96" spans="3:39" ht="15">
      <c r="C96"/>
      <c r="D96"/>
      <c r="E96" s="138">
        <f t="shared" si="47"/>
        <v>0</v>
      </c>
      <c r="F96" s="152">
        <f t="shared" si="48"/>
        <v>44338</v>
      </c>
      <c r="G96" s="152">
        <f t="shared" si="49"/>
        <v>44576</v>
      </c>
      <c r="H96" s="164">
        <f t="shared" si="50"/>
        <v>238</v>
      </c>
      <c r="I96" s="154"/>
      <c r="J96"/>
      <c r="K96" s="142">
        <f t="shared" si="51"/>
        <v>0</v>
      </c>
      <c r="L96" s="155">
        <f t="shared" si="52"/>
        <v>0.15</v>
      </c>
      <c r="M96" s="156" t="str">
        <f t="shared" si="53"/>
        <v/>
      </c>
      <c r="N96" s="155">
        <f t="shared" si="54"/>
        <v>0.05</v>
      </c>
      <c r="O96" s="156" t="str">
        <f t="shared" si="55"/>
        <v/>
      </c>
      <c r="P96" s="155">
        <f t="shared" si="56"/>
        <v>0.15</v>
      </c>
      <c r="Q96" s="157" t="str">
        <f t="shared" si="42"/>
        <v/>
      </c>
      <c r="R96" s="158">
        <f t="shared" si="45"/>
        <v>100</v>
      </c>
      <c r="S96" s="159" t="str">
        <f t="shared" si="43"/>
        <v/>
      </c>
      <c r="T96" s="160">
        <f t="shared" si="46"/>
        <v>1000</v>
      </c>
      <c r="U96" s="159" t="str">
        <f t="shared" si="44"/>
        <v/>
      </c>
      <c r="V96" s="148" t="s">
        <v>108</v>
      </c>
      <c r="W96" s="149"/>
      <c r="X96" s="149"/>
      <c r="Y96" s="149"/>
      <c r="Z96" s="145" t="str">
        <f t="shared" si="59"/>
        <v xml:space="preserve"> </v>
      </c>
      <c r="AA96" s="170" t="str">
        <f>IF(W96&gt;0,VLOOKUP(V96,'AE Tables'!$B$14:$E$23,$H$3,FALSE)," ")</f>
        <v xml:space="preserve"> </v>
      </c>
      <c r="AB96" s="147" t="str">
        <f t="shared" si="58"/>
        <v xml:space="preserve"> </v>
      </c>
      <c r="AC96" s="171">
        <f>IF(U96&gt;0,VLOOKUP($AC$6,'AE Tables'!$B$24:$E$24,$H$3,FALSE)," ")</f>
        <v>8</v>
      </c>
      <c r="AD96" s="159" t="str">
        <f t="shared" si="34"/>
        <v/>
      </c>
      <c r="AE96" s="162"/>
      <c r="AF96" s="157" t="str">
        <f t="shared" si="35"/>
        <v/>
      </c>
      <c r="AG96" s="159" t="e">
        <f t="shared" si="36"/>
        <v>#VALUE!</v>
      </c>
      <c r="AH96" s="157" t="str">
        <f t="shared" si="37"/>
        <v/>
      </c>
      <c r="AI96" s="159" t="str">
        <f t="shared" si="38"/>
        <v/>
      </c>
      <c r="AJ96" s="163">
        <f t="shared" si="57"/>
        <v>0.3</v>
      </c>
      <c r="AK96" s="195" t="e">
        <f t="shared" si="39"/>
        <v>#VALUE!</v>
      </c>
      <c r="AL96" s="157" t="e">
        <f t="shared" si="40"/>
        <v>#VALUE!</v>
      </c>
      <c r="AM96" s="157" t="e">
        <f t="shared" si="41"/>
        <v>#VALUE!</v>
      </c>
    </row>
    <row r="97" spans="3:39" ht="15">
      <c r="C97"/>
      <c r="D97"/>
      <c r="E97" s="138">
        <f t="shared" si="47"/>
        <v>0</v>
      </c>
      <c r="F97" s="152">
        <f t="shared" si="48"/>
        <v>44338</v>
      </c>
      <c r="G97" s="152">
        <f t="shared" si="49"/>
        <v>44576</v>
      </c>
      <c r="H97" s="164">
        <f t="shared" si="50"/>
        <v>238</v>
      </c>
      <c r="I97" s="154"/>
      <c r="J97"/>
      <c r="K97" s="142">
        <f t="shared" si="51"/>
        <v>0</v>
      </c>
      <c r="L97" s="155">
        <f t="shared" si="52"/>
        <v>0.15</v>
      </c>
      <c r="M97" s="156" t="str">
        <f t="shared" si="53"/>
        <v/>
      </c>
      <c r="N97" s="155">
        <f t="shared" si="54"/>
        <v>0.05</v>
      </c>
      <c r="O97" s="156" t="str">
        <f t="shared" si="55"/>
        <v/>
      </c>
      <c r="P97" s="155">
        <f t="shared" si="56"/>
        <v>0.15</v>
      </c>
      <c r="Q97" s="157" t="str">
        <f t="shared" si="42"/>
        <v/>
      </c>
      <c r="R97" s="158">
        <f t="shared" si="45"/>
        <v>100</v>
      </c>
      <c r="S97" s="159" t="str">
        <f t="shared" si="43"/>
        <v/>
      </c>
      <c r="T97" s="160">
        <f t="shared" si="46"/>
        <v>1000</v>
      </c>
      <c r="U97" s="159" t="str">
        <f t="shared" si="44"/>
        <v/>
      </c>
      <c r="V97" s="148" t="s">
        <v>108</v>
      </c>
      <c r="W97" s="161"/>
      <c r="X97" s="161"/>
      <c r="Y97" s="161"/>
      <c r="Z97" s="157" t="str">
        <f t="shared" si="59"/>
        <v xml:space="preserve"> </v>
      </c>
      <c r="AA97" s="170" t="str">
        <f>IF(W97&gt;0,VLOOKUP(V97,'AE Tables'!$B$14:$E$23,$H$3,FALSE)," ")</f>
        <v xml:space="preserve"> </v>
      </c>
      <c r="AB97" s="147" t="str">
        <f t="shared" si="58"/>
        <v xml:space="preserve"> </v>
      </c>
      <c r="AC97" s="171">
        <f>IF(U97&gt;0,VLOOKUP($AC$6,'AE Tables'!$B$24:$E$24,$H$3,FALSE)," ")</f>
        <v>8</v>
      </c>
      <c r="AD97" s="159" t="str">
        <f t="shared" si="34"/>
        <v/>
      </c>
      <c r="AE97" s="162"/>
      <c r="AF97" s="157" t="str">
        <f t="shared" si="35"/>
        <v/>
      </c>
      <c r="AG97" s="159" t="e">
        <f t="shared" si="36"/>
        <v>#VALUE!</v>
      </c>
      <c r="AH97" s="157" t="str">
        <f t="shared" si="37"/>
        <v/>
      </c>
      <c r="AI97" s="159" t="str">
        <f t="shared" si="38"/>
        <v/>
      </c>
      <c r="AJ97" s="163">
        <f t="shared" si="57"/>
        <v>0.3</v>
      </c>
      <c r="AK97" s="195" t="e">
        <f t="shared" si="39"/>
        <v>#VALUE!</v>
      </c>
      <c r="AL97" s="157" t="e">
        <f t="shared" si="40"/>
        <v>#VALUE!</v>
      </c>
      <c r="AM97" s="157" t="e">
        <f t="shared" si="41"/>
        <v>#VALUE!</v>
      </c>
    </row>
    <row r="98" spans="3:39" ht="15">
      <c r="C98"/>
      <c r="D98"/>
      <c r="E98" s="138">
        <f t="shared" si="47"/>
        <v>0</v>
      </c>
      <c r="F98" s="152">
        <f t="shared" si="48"/>
        <v>44338</v>
      </c>
      <c r="G98" s="152">
        <f t="shared" si="49"/>
        <v>44576</v>
      </c>
      <c r="H98" s="164">
        <f t="shared" si="50"/>
        <v>238</v>
      </c>
      <c r="I98" s="154"/>
      <c r="J98"/>
      <c r="K98" s="142">
        <f t="shared" si="51"/>
        <v>0</v>
      </c>
      <c r="L98" s="155">
        <f t="shared" si="52"/>
        <v>0.15</v>
      </c>
      <c r="M98" s="156" t="str">
        <f t="shared" si="53"/>
        <v/>
      </c>
      <c r="N98" s="155">
        <f t="shared" si="54"/>
        <v>0.05</v>
      </c>
      <c r="O98" s="156" t="str">
        <f t="shared" si="55"/>
        <v/>
      </c>
      <c r="P98" s="155">
        <f t="shared" si="56"/>
        <v>0.15</v>
      </c>
      <c r="Q98" s="157" t="str">
        <f t="shared" si="42"/>
        <v/>
      </c>
      <c r="R98" s="158">
        <f t="shared" si="45"/>
        <v>100</v>
      </c>
      <c r="S98" s="159" t="str">
        <f t="shared" si="43"/>
        <v/>
      </c>
      <c r="T98" s="160">
        <f t="shared" si="46"/>
        <v>1000</v>
      </c>
      <c r="U98" s="159" t="str">
        <f t="shared" si="44"/>
        <v/>
      </c>
      <c r="V98" s="148" t="s">
        <v>108</v>
      </c>
      <c r="W98" s="149"/>
      <c r="X98" s="149"/>
      <c r="Y98" s="149"/>
      <c r="Z98" s="145" t="str">
        <f t="shared" si="59"/>
        <v xml:space="preserve"> </v>
      </c>
      <c r="AA98" s="170" t="str">
        <f>IF(W98&gt;0,VLOOKUP(V98,'AE Tables'!$B$14:$E$23,$H$3,FALSE)," ")</f>
        <v xml:space="preserve"> </v>
      </c>
      <c r="AB98" s="147" t="str">
        <f t="shared" si="58"/>
        <v xml:space="preserve"> </v>
      </c>
      <c r="AC98" s="171">
        <f>IF(U98&gt;0,VLOOKUP($AC$6,'AE Tables'!$B$24:$E$24,$H$3,FALSE)," ")</f>
        <v>8</v>
      </c>
      <c r="AD98" s="159" t="str">
        <f t="shared" si="34"/>
        <v/>
      </c>
      <c r="AE98" s="162"/>
      <c r="AF98" s="157" t="str">
        <f t="shared" si="35"/>
        <v/>
      </c>
      <c r="AG98" s="159" t="e">
        <f t="shared" si="36"/>
        <v>#VALUE!</v>
      </c>
      <c r="AH98" s="157" t="str">
        <f t="shared" si="37"/>
        <v/>
      </c>
      <c r="AI98" s="159" t="str">
        <f t="shared" si="38"/>
        <v/>
      </c>
      <c r="AJ98" s="163">
        <f t="shared" si="57"/>
        <v>0.3</v>
      </c>
      <c r="AK98" s="195" t="e">
        <f t="shared" si="39"/>
        <v>#VALUE!</v>
      </c>
      <c r="AL98" s="157" t="e">
        <f t="shared" si="40"/>
        <v>#VALUE!</v>
      </c>
      <c r="AM98" s="157" t="e">
        <f t="shared" si="41"/>
        <v>#VALUE!</v>
      </c>
    </row>
    <row r="99" spans="3:39" ht="15">
      <c r="C99"/>
      <c r="D99"/>
      <c r="E99" s="138">
        <f t="shared" si="47"/>
        <v>0</v>
      </c>
      <c r="F99" s="152">
        <f t="shared" si="48"/>
        <v>44338</v>
      </c>
      <c r="G99" s="152">
        <f t="shared" si="49"/>
        <v>44576</v>
      </c>
      <c r="H99" s="164">
        <f t="shared" si="50"/>
        <v>238</v>
      </c>
      <c r="I99" s="154"/>
      <c r="J99"/>
      <c r="K99" s="142">
        <f t="shared" si="51"/>
        <v>0</v>
      </c>
      <c r="L99" s="155">
        <f t="shared" si="52"/>
        <v>0.15</v>
      </c>
      <c r="M99" s="156" t="str">
        <f t="shared" si="53"/>
        <v/>
      </c>
      <c r="N99" s="155">
        <f t="shared" si="54"/>
        <v>0.05</v>
      </c>
      <c r="O99" s="156" t="str">
        <f t="shared" si="55"/>
        <v/>
      </c>
      <c r="P99" s="155">
        <f t="shared" si="56"/>
        <v>0.15</v>
      </c>
      <c r="Q99" s="157" t="str">
        <f t="shared" si="42"/>
        <v/>
      </c>
      <c r="R99" s="158">
        <f t="shared" si="45"/>
        <v>100</v>
      </c>
      <c r="S99" s="159" t="str">
        <f t="shared" si="43"/>
        <v/>
      </c>
      <c r="T99" s="160">
        <f t="shared" si="46"/>
        <v>1000</v>
      </c>
      <c r="U99" s="159" t="str">
        <f t="shared" si="44"/>
        <v/>
      </c>
      <c r="V99" s="148" t="s">
        <v>108</v>
      </c>
      <c r="W99" s="161"/>
      <c r="X99" s="161"/>
      <c r="Y99" s="161"/>
      <c r="Z99" s="157" t="str">
        <f t="shared" si="59"/>
        <v xml:space="preserve"> </v>
      </c>
      <c r="AA99" s="170" t="str">
        <f>IF(W99&gt;0,VLOOKUP(V99,'AE Tables'!$B$14:$E$23,$H$3,FALSE)," ")</f>
        <v xml:space="preserve"> </v>
      </c>
      <c r="AB99" s="147" t="str">
        <f t="shared" si="58"/>
        <v xml:space="preserve"> </v>
      </c>
      <c r="AC99" s="171">
        <f>IF(U99&gt;0,VLOOKUP($AC$6,'AE Tables'!$B$24:$E$24,$H$3,FALSE)," ")</f>
        <v>8</v>
      </c>
      <c r="AD99" s="159" t="str">
        <f t="shared" si="34"/>
        <v/>
      </c>
      <c r="AE99" s="162"/>
      <c r="AF99" s="157" t="str">
        <f t="shared" si="35"/>
        <v/>
      </c>
      <c r="AG99" s="159" t="e">
        <f t="shared" si="36"/>
        <v>#VALUE!</v>
      </c>
      <c r="AH99" s="157" t="str">
        <f t="shared" si="37"/>
        <v/>
      </c>
      <c r="AI99" s="159" t="str">
        <f t="shared" si="38"/>
        <v/>
      </c>
      <c r="AJ99" s="163">
        <f t="shared" si="57"/>
        <v>0.3</v>
      </c>
      <c r="AK99" s="195" t="e">
        <f t="shared" si="39"/>
        <v>#VALUE!</v>
      </c>
      <c r="AL99" s="157" t="e">
        <f t="shared" si="40"/>
        <v>#VALUE!</v>
      </c>
      <c r="AM99" s="157" t="e">
        <f t="shared" si="41"/>
        <v>#VALUE!</v>
      </c>
    </row>
    <row r="100" spans="3:39" ht="15">
      <c r="C100"/>
      <c r="D100"/>
      <c r="E100" s="138">
        <f t="shared" si="47"/>
        <v>0</v>
      </c>
      <c r="F100" s="152">
        <f t="shared" si="48"/>
        <v>44338</v>
      </c>
      <c r="G100" s="152">
        <f t="shared" si="49"/>
        <v>44576</v>
      </c>
      <c r="H100" s="164">
        <f t="shared" si="50"/>
        <v>238</v>
      </c>
      <c r="I100" s="154"/>
      <c r="J100"/>
      <c r="K100" s="142">
        <f t="shared" si="51"/>
        <v>0</v>
      </c>
      <c r="L100" s="155">
        <f t="shared" si="52"/>
        <v>0.15</v>
      </c>
      <c r="M100" s="156" t="str">
        <f t="shared" si="53"/>
        <v/>
      </c>
      <c r="N100" s="155">
        <f t="shared" si="54"/>
        <v>0.05</v>
      </c>
      <c r="O100" s="156" t="str">
        <f t="shared" si="55"/>
        <v/>
      </c>
      <c r="P100" s="155">
        <f t="shared" si="56"/>
        <v>0.15</v>
      </c>
      <c r="Q100" s="157" t="str">
        <f t="shared" si="42"/>
        <v/>
      </c>
      <c r="R100" s="158">
        <f t="shared" si="45"/>
        <v>100</v>
      </c>
      <c r="S100" s="159" t="str">
        <f t="shared" si="43"/>
        <v/>
      </c>
      <c r="T100" s="160">
        <f t="shared" si="46"/>
        <v>1000</v>
      </c>
      <c r="U100" s="159" t="str">
        <f t="shared" si="44"/>
        <v/>
      </c>
      <c r="V100" s="148" t="s">
        <v>108</v>
      </c>
      <c r="W100" s="149"/>
      <c r="X100" s="149"/>
      <c r="Y100" s="149"/>
      <c r="Z100" s="145" t="str">
        <f t="shared" si="59"/>
        <v xml:space="preserve"> </v>
      </c>
      <c r="AA100" s="170" t="str">
        <f>IF(W100&gt;0,VLOOKUP(V100,'AE Tables'!$B$14:$E$23,$H$3,FALSE)," ")</f>
        <v xml:space="preserve"> </v>
      </c>
      <c r="AB100" s="147" t="str">
        <f t="shared" si="58"/>
        <v xml:space="preserve"> </v>
      </c>
      <c r="AC100" s="171">
        <f>IF(U100&gt;0,VLOOKUP($AC$6,'AE Tables'!$B$24:$E$24,$H$3,FALSE)," ")</f>
        <v>8</v>
      </c>
      <c r="AD100" s="159" t="str">
        <f t="shared" si="34"/>
        <v/>
      </c>
      <c r="AE100" s="162"/>
      <c r="AF100" s="157" t="str">
        <f t="shared" si="35"/>
        <v/>
      </c>
      <c r="AG100" s="159" t="e">
        <f t="shared" si="36"/>
        <v>#VALUE!</v>
      </c>
      <c r="AH100" s="157" t="str">
        <f t="shared" si="37"/>
        <v/>
      </c>
      <c r="AI100" s="159" t="str">
        <f t="shared" si="38"/>
        <v/>
      </c>
      <c r="AJ100" s="163">
        <f t="shared" si="57"/>
        <v>0.3</v>
      </c>
      <c r="AK100" s="195" t="e">
        <f t="shared" si="39"/>
        <v>#VALUE!</v>
      </c>
      <c r="AL100" s="157" t="e">
        <f t="shared" si="40"/>
        <v>#VALUE!</v>
      </c>
      <c r="AM100" s="157" t="e">
        <f t="shared" si="41"/>
        <v>#VALUE!</v>
      </c>
    </row>
    <row r="101" spans="3:39" ht="15">
      <c r="C101"/>
      <c r="D101"/>
      <c r="E101" s="138">
        <f t="shared" si="47"/>
        <v>0</v>
      </c>
      <c r="F101" s="152">
        <f t="shared" si="48"/>
        <v>44338</v>
      </c>
      <c r="G101" s="152">
        <f t="shared" si="49"/>
        <v>44576</v>
      </c>
      <c r="H101" s="164">
        <f t="shared" si="50"/>
        <v>238</v>
      </c>
      <c r="I101" s="154"/>
      <c r="J101"/>
      <c r="K101" s="142">
        <f t="shared" si="51"/>
        <v>0</v>
      </c>
      <c r="L101" s="155">
        <f t="shared" si="52"/>
        <v>0.15</v>
      </c>
      <c r="M101" s="156" t="str">
        <f t="shared" si="53"/>
        <v/>
      </c>
      <c r="N101" s="155">
        <f t="shared" si="54"/>
        <v>0.05</v>
      </c>
      <c r="O101" s="156" t="str">
        <f t="shared" si="55"/>
        <v/>
      </c>
      <c r="P101" s="155">
        <f t="shared" si="56"/>
        <v>0.15</v>
      </c>
      <c r="Q101" s="157" t="str">
        <f t="shared" si="42"/>
        <v/>
      </c>
      <c r="R101" s="158">
        <f t="shared" si="45"/>
        <v>100</v>
      </c>
      <c r="S101" s="159" t="str">
        <f t="shared" si="43"/>
        <v/>
      </c>
      <c r="T101" s="160">
        <f t="shared" si="46"/>
        <v>1000</v>
      </c>
      <c r="U101" s="159" t="str">
        <f t="shared" si="44"/>
        <v/>
      </c>
      <c r="V101" s="148" t="s">
        <v>108</v>
      </c>
      <c r="W101" s="161"/>
      <c r="X101" s="161"/>
      <c r="Y101" s="161"/>
      <c r="Z101" s="157" t="str">
        <f t="shared" si="59"/>
        <v xml:space="preserve"> </v>
      </c>
      <c r="AA101" s="170" t="str">
        <f>IF(W101&gt;0,VLOOKUP(V101,'AE Tables'!$B$14:$E$23,$H$3,FALSE)," ")</f>
        <v xml:space="preserve"> </v>
      </c>
      <c r="AB101" s="147" t="str">
        <f t="shared" si="58"/>
        <v xml:space="preserve"> </v>
      </c>
      <c r="AC101" s="171">
        <f>IF(U101&gt;0,VLOOKUP($AC$6,'AE Tables'!$B$24:$E$24,$H$3,FALSE)," ")</f>
        <v>8</v>
      </c>
      <c r="AD101" s="159" t="str">
        <f t="shared" si="34"/>
        <v/>
      </c>
      <c r="AE101" s="162"/>
      <c r="AF101" s="157" t="str">
        <f t="shared" si="35"/>
        <v/>
      </c>
      <c r="AG101" s="159" t="e">
        <f t="shared" si="36"/>
        <v>#VALUE!</v>
      </c>
      <c r="AH101" s="157" t="str">
        <f t="shared" si="37"/>
        <v/>
      </c>
      <c r="AI101" s="159" t="str">
        <f t="shared" si="38"/>
        <v/>
      </c>
      <c r="AJ101" s="163">
        <f t="shared" si="57"/>
        <v>0.3</v>
      </c>
      <c r="AK101" s="195" t="e">
        <f t="shared" si="39"/>
        <v>#VALUE!</v>
      </c>
      <c r="AL101" s="157" t="e">
        <f t="shared" si="40"/>
        <v>#VALUE!</v>
      </c>
      <c r="AM101" s="157" t="e">
        <f t="shared" si="41"/>
        <v>#VALUE!</v>
      </c>
    </row>
    <row r="102" spans="3:39" ht="15">
      <c r="C102"/>
      <c r="D102"/>
      <c r="E102" s="138">
        <f t="shared" si="47"/>
        <v>0</v>
      </c>
      <c r="F102" s="152">
        <f t="shared" si="48"/>
        <v>44338</v>
      </c>
      <c r="G102" s="152">
        <f t="shared" si="49"/>
        <v>44576</v>
      </c>
      <c r="H102" s="164">
        <f t="shared" si="50"/>
        <v>238</v>
      </c>
      <c r="I102" s="154"/>
      <c r="J102"/>
      <c r="K102" s="142">
        <f t="shared" si="51"/>
        <v>0</v>
      </c>
      <c r="L102" s="155">
        <f t="shared" si="52"/>
        <v>0.15</v>
      </c>
      <c r="M102" s="156" t="str">
        <f t="shared" si="53"/>
        <v/>
      </c>
      <c r="N102" s="155">
        <f t="shared" si="54"/>
        <v>0.05</v>
      </c>
      <c r="O102" s="156" t="str">
        <f t="shared" si="55"/>
        <v/>
      </c>
      <c r="P102" s="155">
        <f t="shared" si="56"/>
        <v>0.15</v>
      </c>
      <c r="Q102" s="157" t="str">
        <f t="shared" si="42"/>
        <v/>
      </c>
      <c r="R102" s="158">
        <f t="shared" si="45"/>
        <v>100</v>
      </c>
      <c r="S102" s="159" t="str">
        <f t="shared" si="43"/>
        <v/>
      </c>
      <c r="T102" s="160">
        <f t="shared" si="46"/>
        <v>1000</v>
      </c>
      <c r="U102" s="159" t="str">
        <f t="shared" si="44"/>
        <v/>
      </c>
      <c r="V102" s="148" t="s">
        <v>108</v>
      </c>
      <c r="W102" s="149"/>
      <c r="X102" s="149"/>
      <c r="Y102" s="149"/>
      <c r="Z102" s="145" t="str">
        <f t="shared" si="59"/>
        <v xml:space="preserve"> </v>
      </c>
      <c r="AA102" s="170" t="str">
        <f>IF(W102&gt;0,VLOOKUP(V102,'AE Tables'!$B$14:$E$23,$H$3,FALSE)," ")</f>
        <v xml:space="preserve"> </v>
      </c>
      <c r="AB102" s="147" t="str">
        <f t="shared" si="58"/>
        <v xml:space="preserve"> </v>
      </c>
      <c r="AC102" s="171">
        <f>IF(U102&gt;0,VLOOKUP($AC$6,'AE Tables'!$B$24:$E$24,$H$3,FALSE)," ")</f>
        <v>8</v>
      </c>
      <c r="AD102" s="159" t="str">
        <f t="shared" si="34"/>
        <v/>
      </c>
      <c r="AE102" s="162"/>
      <c r="AF102" s="157" t="str">
        <f t="shared" si="35"/>
        <v/>
      </c>
      <c r="AG102" s="159" t="e">
        <f t="shared" si="36"/>
        <v>#VALUE!</v>
      </c>
      <c r="AH102" s="157" t="str">
        <f t="shared" si="37"/>
        <v/>
      </c>
      <c r="AI102" s="159" t="str">
        <f t="shared" si="38"/>
        <v/>
      </c>
      <c r="AJ102" s="163">
        <f t="shared" si="57"/>
        <v>0.3</v>
      </c>
      <c r="AK102" s="195" t="e">
        <f t="shared" si="39"/>
        <v>#VALUE!</v>
      </c>
      <c r="AL102" s="157" t="e">
        <f t="shared" si="40"/>
        <v>#VALUE!</v>
      </c>
      <c r="AM102" s="157" t="e">
        <f t="shared" si="41"/>
        <v>#VALUE!</v>
      </c>
    </row>
    <row r="103" spans="3:39" ht="15">
      <c r="C103"/>
      <c r="D103"/>
      <c r="E103" s="138">
        <f t="shared" si="47"/>
        <v>0</v>
      </c>
      <c r="F103" s="152">
        <f t="shared" si="48"/>
        <v>44338</v>
      </c>
      <c r="G103" s="152">
        <f t="shared" si="49"/>
        <v>44576</v>
      </c>
      <c r="H103" s="164">
        <f t="shared" si="50"/>
        <v>238</v>
      </c>
      <c r="I103" s="154"/>
      <c r="J103"/>
      <c r="K103" s="142">
        <f t="shared" si="51"/>
        <v>0</v>
      </c>
      <c r="L103" s="155">
        <f t="shared" si="52"/>
        <v>0.15</v>
      </c>
      <c r="M103" s="156" t="str">
        <f t="shared" si="53"/>
        <v/>
      </c>
      <c r="N103" s="155">
        <f t="shared" si="54"/>
        <v>0.05</v>
      </c>
      <c r="O103" s="156" t="str">
        <f t="shared" si="55"/>
        <v/>
      </c>
      <c r="P103" s="155">
        <f t="shared" si="56"/>
        <v>0.15</v>
      </c>
      <c r="Q103" s="157" t="str">
        <f t="shared" si="42"/>
        <v/>
      </c>
      <c r="R103" s="158">
        <f t="shared" si="45"/>
        <v>100</v>
      </c>
      <c r="S103" s="159" t="str">
        <f t="shared" si="43"/>
        <v/>
      </c>
      <c r="T103" s="160">
        <f t="shared" si="46"/>
        <v>1000</v>
      </c>
      <c r="U103" s="159" t="str">
        <f t="shared" si="44"/>
        <v/>
      </c>
      <c r="V103" s="148" t="s">
        <v>108</v>
      </c>
      <c r="W103" s="161"/>
      <c r="X103" s="161"/>
      <c r="Y103" s="161"/>
      <c r="Z103" s="157" t="str">
        <f t="shared" si="59"/>
        <v xml:space="preserve"> </v>
      </c>
      <c r="AA103" s="170" t="str">
        <f>IF(W103&gt;0,VLOOKUP(V103,'AE Tables'!$B$14:$E$23,$H$3,FALSE)," ")</f>
        <v xml:space="preserve"> </v>
      </c>
      <c r="AB103" s="147" t="str">
        <f t="shared" si="58"/>
        <v xml:space="preserve"> </v>
      </c>
      <c r="AC103" s="171">
        <f>IF(U103&gt;0,VLOOKUP($AC$6,'AE Tables'!$B$24:$E$24,$H$3,FALSE)," ")</f>
        <v>8</v>
      </c>
      <c r="AD103" s="159" t="str">
        <f t="shared" ref="AD103:AD166" si="60">IF(W103&gt;0,AC103*AB103*H103/D103,"")</f>
        <v/>
      </c>
      <c r="AE103" s="162"/>
      <c r="AF103" s="157" t="str">
        <f t="shared" ref="AF103:AF166" si="61">IF(W103&gt;0,(U103*E103)/(AC103*AB103),"")</f>
        <v/>
      </c>
      <c r="AG103" s="159" t="e">
        <f t="shared" ref="AG103:AG166" si="62">IF(U103&gt;0,(U103*D103)/(AC103*H103),"")</f>
        <v>#VALUE!</v>
      </c>
      <c r="AH103" s="157" t="str">
        <f t="shared" ref="AH103:AH166" si="63">IF(W103&gt;0,AD103/S103*100,"")</f>
        <v/>
      </c>
      <c r="AI103" s="159" t="str">
        <f t="shared" ref="AI103:AI166" si="64">IF(W103&gt;0,S103-AD103,"")</f>
        <v/>
      </c>
      <c r="AJ103" s="163">
        <f t="shared" si="57"/>
        <v>0.3</v>
      </c>
      <c r="AK103" s="195" t="e">
        <f t="shared" ref="AK103:AK166" si="65">IF(U103&gt;0,S103*AJ103*E103/(AC103*H103),0)</f>
        <v>#VALUE!</v>
      </c>
      <c r="AL103" s="157" t="e">
        <f t="shared" ref="AL103:AL166" si="66">IF(AK103&gt;0,U103*AJ103/AC103,0)</f>
        <v>#VALUE!</v>
      </c>
      <c r="AM103" s="157" t="e">
        <f t="shared" ref="AM103:AM166" si="67">IF(AL103&gt;0,AL103*E103,0)</f>
        <v>#VALUE!</v>
      </c>
    </row>
    <row r="104" spans="3:39" ht="15">
      <c r="C104"/>
      <c r="D104"/>
      <c r="E104" s="138">
        <f t="shared" si="47"/>
        <v>0</v>
      </c>
      <c r="F104" s="152">
        <f t="shared" si="48"/>
        <v>44338</v>
      </c>
      <c r="G104" s="152">
        <f t="shared" si="49"/>
        <v>44576</v>
      </c>
      <c r="H104" s="164">
        <f t="shared" si="50"/>
        <v>238</v>
      </c>
      <c r="I104" s="154"/>
      <c r="J104"/>
      <c r="K104" s="142">
        <f t="shared" si="51"/>
        <v>0</v>
      </c>
      <c r="L104" s="155">
        <f t="shared" si="52"/>
        <v>0.15</v>
      </c>
      <c r="M104" s="156" t="str">
        <f t="shared" si="53"/>
        <v/>
      </c>
      <c r="N104" s="155">
        <f t="shared" si="54"/>
        <v>0.05</v>
      </c>
      <c r="O104" s="156" t="str">
        <f t="shared" si="55"/>
        <v/>
      </c>
      <c r="P104" s="155">
        <f t="shared" si="56"/>
        <v>0.15</v>
      </c>
      <c r="Q104" s="157" t="str">
        <f t="shared" si="42"/>
        <v/>
      </c>
      <c r="R104" s="158">
        <f t="shared" si="45"/>
        <v>100</v>
      </c>
      <c r="S104" s="159" t="str">
        <f t="shared" si="43"/>
        <v/>
      </c>
      <c r="T104" s="160">
        <f t="shared" si="46"/>
        <v>1000</v>
      </c>
      <c r="U104" s="159" t="str">
        <f t="shared" si="44"/>
        <v/>
      </c>
      <c r="V104" s="148" t="s">
        <v>108</v>
      </c>
      <c r="W104" s="149"/>
      <c r="X104" s="149"/>
      <c r="Y104" s="149"/>
      <c r="Z104" s="145" t="str">
        <f t="shared" si="59"/>
        <v xml:space="preserve"> </v>
      </c>
      <c r="AA104" s="170" t="str">
        <f>IF(W104&gt;0,VLOOKUP(V104,'AE Tables'!$B$14:$E$23,$H$3,FALSE)," ")</f>
        <v xml:space="preserve"> </v>
      </c>
      <c r="AB104" s="147" t="str">
        <f t="shared" si="58"/>
        <v xml:space="preserve"> </v>
      </c>
      <c r="AC104" s="171">
        <f>IF(U104&gt;0,VLOOKUP($AC$6,'AE Tables'!$B$24:$E$24,$H$3,FALSE)," ")</f>
        <v>8</v>
      </c>
      <c r="AD104" s="159" t="str">
        <f t="shared" si="60"/>
        <v/>
      </c>
      <c r="AE104" s="162"/>
      <c r="AF104" s="157" t="str">
        <f t="shared" si="61"/>
        <v/>
      </c>
      <c r="AG104" s="159" t="e">
        <f t="shared" si="62"/>
        <v>#VALUE!</v>
      </c>
      <c r="AH104" s="157" t="str">
        <f t="shared" si="63"/>
        <v/>
      </c>
      <c r="AI104" s="159" t="str">
        <f t="shared" si="64"/>
        <v/>
      </c>
      <c r="AJ104" s="163">
        <f t="shared" si="57"/>
        <v>0.3</v>
      </c>
      <c r="AK104" s="195" t="e">
        <f t="shared" si="65"/>
        <v>#VALUE!</v>
      </c>
      <c r="AL104" s="157" t="e">
        <f t="shared" si="66"/>
        <v>#VALUE!</v>
      </c>
      <c r="AM104" s="157" t="e">
        <f t="shared" si="67"/>
        <v>#VALUE!</v>
      </c>
    </row>
    <row r="105" spans="3:39" ht="15">
      <c r="C105"/>
      <c r="D105"/>
      <c r="E105" s="138">
        <f t="shared" si="47"/>
        <v>0</v>
      </c>
      <c r="F105" s="152">
        <f t="shared" si="48"/>
        <v>44338</v>
      </c>
      <c r="G105" s="152">
        <f t="shared" si="49"/>
        <v>44576</v>
      </c>
      <c r="H105" s="164">
        <f t="shared" si="50"/>
        <v>238</v>
      </c>
      <c r="I105" s="154"/>
      <c r="J105"/>
      <c r="K105" s="142">
        <f t="shared" si="51"/>
        <v>0</v>
      </c>
      <c r="L105" s="155">
        <f t="shared" si="52"/>
        <v>0.15</v>
      </c>
      <c r="M105" s="156" t="str">
        <f t="shared" si="53"/>
        <v/>
      </c>
      <c r="N105" s="155">
        <f t="shared" si="54"/>
        <v>0.05</v>
      </c>
      <c r="O105" s="156" t="str">
        <f t="shared" si="55"/>
        <v/>
      </c>
      <c r="P105" s="155">
        <f t="shared" si="56"/>
        <v>0.15</v>
      </c>
      <c r="Q105" s="157" t="str">
        <f t="shared" ref="Q105:Q168" si="68">IF(K105&gt;0,(K105-M105)*P105,"")</f>
        <v/>
      </c>
      <c r="R105" s="158">
        <f t="shared" si="45"/>
        <v>100</v>
      </c>
      <c r="S105" s="159" t="str">
        <f t="shared" ref="S105:S168" si="69">IF(K105&gt;0,K105-M105-O105+R105,"")</f>
        <v/>
      </c>
      <c r="T105" s="160">
        <f t="shared" si="46"/>
        <v>1000</v>
      </c>
      <c r="U105" s="159" t="str">
        <f t="shared" ref="U105:U168" si="70">IF(K105&gt;0,(IF(T105&gt;Q105,S105-T105,S105-Q105)),"")</f>
        <v/>
      </c>
      <c r="V105" s="148" t="s">
        <v>108</v>
      </c>
      <c r="W105" s="161"/>
      <c r="X105" s="161"/>
      <c r="Y105" s="161"/>
      <c r="Z105" s="157" t="str">
        <f t="shared" si="59"/>
        <v xml:space="preserve"> </v>
      </c>
      <c r="AA105" s="170" t="str">
        <f>IF(W105&gt;0,VLOOKUP(V105,'AE Tables'!$B$14:$E$23,$H$3,FALSE)," ")</f>
        <v xml:space="preserve"> </v>
      </c>
      <c r="AB105" s="147" t="str">
        <f t="shared" si="58"/>
        <v xml:space="preserve"> </v>
      </c>
      <c r="AC105" s="171">
        <f>IF(U105&gt;0,VLOOKUP($AC$6,'AE Tables'!$B$24:$E$24,$H$3,FALSE)," ")</f>
        <v>8</v>
      </c>
      <c r="AD105" s="159" t="str">
        <f t="shared" si="60"/>
        <v/>
      </c>
      <c r="AE105" s="162"/>
      <c r="AF105" s="157" t="str">
        <f t="shared" si="61"/>
        <v/>
      </c>
      <c r="AG105" s="159" t="e">
        <f t="shared" si="62"/>
        <v>#VALUE!</v>
      </c>
      <c r="AH105" s="157" t="str">
        <f t="shared" si="63"/>
        <v/>
      </c>
      <c r="AI105" s="159" t="str">
        <f t="shared" si="64"/>
        <v/>
      </c>
      <c r="AJ105" s="163">
        <f t="shared" si="57"/>
        <v>0.3</v>
      </c>
      <c r="AK105" s="195" t="e">
        <f t="shared" si="65"/>
        <v>#VALUE!</v>
      </c>
      <c r="AL105" s="157" t="e">
        <f t="shared" si="66"/>
        <v>#VALUE!</v>
      </c>
      <c r="AM105" s="157" t="e">
        <f t="shared" si="67"/>
        <v>#VALUE!</v>
      </c>
    </row>
    <row r="106" spans="3:39" ht="15">
      <c r="C106"/>
      <c r="D106"/>
      <c r="E106" s="138">
        <f t="shared" si="47"/>
        <v>0</v>
      </c>
      <c r="F106" s="152">
        <f t="shared" si="48"/>
        <v>44338</v>
      </c>
      <c r="G106" s="152">
        <f t="shared" si="49"/>
        <v>44576</v>
      </c>
      <c r="H106" s="164">
        <f t="shared" si="50"/>
        <v>238</v>
      </c>
      <c r="I106" s="154"/>
      <c r="J106"/>
      <c r="K106" s="142">
        <f t="shared" si="51"/>
        <v>0</v>
      </c>
      <c r="L106" s="155">
        <f t="shared" si="52"/>
        <v>0.15</v>
      </c>
      <c r="M106" s="156" t="str">
        <f t="shared" si="53"/>
        <v/>
      </c>
      <c r="N106" s="155">
        <f t="shared" si="54"/>
        <v>0.05</v>
      </c>
      <c r="O106" s="156" t="str">
        <f t="shared" si="55"/>
        <v/>
      </c>
      <c r="P106" s="155">
        <f t="shared" si="56"/>
        <v>0.15</v>
      </c>
      <c r="Q106" s="157" t="str">
        <f t="shared" si="68"/>
        <v/>
      </c>
      <c r="R106" s="158">
        <f t="shared" si="45"/>
        <v>100</v>
      </c>
      <c r="S106" s="159" t="str">
        <f t="shared" si="69"/>
        <v/>
      </c>
      <c r="T106" s="160">
        <f t="shared" si="46"/>
        <v>1000</v>
      </c>
      <c r="U106" s="159" t="str">
        <f t="shared" si="70"/>
        <v/>
      </c>
      <c r="V106" s="148" t="s">
        <v>108</v>
      </c>
      <c r="W106" s="149"/>
      <c r="X106" s="149"/>
      <c r="Y106" s="149"/>
      <c r="Z106" s="145" t="str">
        <f t="shared" si="59"/>
        <v xml:space="preserve"> </v>
      </c>
      <c r="AA106" s="170" t="str">
        <f>IF(W106&gt;0,VLOOKUP(V106,'AE Tables'!$B$14:$E$23,$H$3,FALSE)," ")</f>
        <v xml:space="preserve"> </v>
      </c>
      <c r="AB106" s="147" t="str">
        <f t="shared" si="58"/>
        <v xml:space="preserve"> </v>
      </c>
      <c r="AC106" s="171">
        <f>IF(U106&gt;0,VLOOKUP($AC$6,'AE Tables'!$B$24:$E$24,$H$3,FALSE)," ")</f>
        <v>8</v>
      </c>
      <c r="AD106" s="159" t="str">
        <f t="shared" si="60"/>
        <v/>
      </c>
      <c r="AE106" s="162"/>
      <c r="AF106" s="157" t="str">
        <f t="shared" si="61"/>
        <v/>
      </c>
      <c r="AG106" s="159" t="e">
        <f t="shared" si="62"/>
        <v>#VALUE!</v>
      </c>
      <c r="AH106" s="157" t="str">
        <f t="shared" si="63"/>
        <v/>
      </c>
      <c r="AI106" s="159" t="str">
        <f t="shared" si="64"/>
        <v/>
      </c>
      <c r="AJ106" s="163">
        <f t="shared" si="57"/>
        <v>0.3</v>
      </c>
      <c r="AK106" s="195" t="e">
        <f t="shared" si="65"/>
        <v>#VALUE!</v>
      </c>
      <c r="AL106" s="157" t="e">
        <f t="shared" si="66"/>
        <v>#VALUE!</v>
      </c>
      <c r="AM106" s="157" t="e">
        <f t="shared" si="67"/>
        <v>#VALUE!</v>
      </c>
    </row>
    <row r="107" spans="3:39" ht="15">
      <c r="C107"/>
      <c r="D107"/>
      <c r="E107" s="138">
        <f t="shared" si="47"/>
        <v>0</v>
      </c>
      <c r="F107" s="152">
        <f t="shared" si="48"/>
        <v>44338</v>
      </c>
      <c r="G107" s="152">
        <f t="shared" si="49"/>
        <v>44576</v>
      </c>
      <c r="H107" s="164">
        <f t="shared" si="50"/>
        <v>238</v>
      </c>
      <c r="I107" s="154"/>
      <c r="J107"/>
      <c r="K107" s="142">
        <f t="shared" si="51"/>
        <v>0</v>
      </c>
      <c r="L107" s="155">
        <f t="shared" si="52"/>
        <v>0.15</v>
      </c>
      <c r="M107" s="156" t="str">
        <f t="shared" si="53"/>
        <v/>
      </c>
      <c r="N107" s="155">
        <f t="shared" si="54"/>
        <v>0.05</v>
      </c>
      <c r="O107" s="156" t="str">
        <f t="shared" si="55"/>
        <v/>
      </c>
      <c r="P107" s="155">
        <f t="shared" si="56"/>
        <v>0.15</v>
      </c>
      <c r="Q107" s="157" t="str">
        <f t="shared" si="68"/>
        <v/>
      </c>
      <c r="R107" s="158">
        <f t="shared" si="45"/>
        <v>100</v>
      </c>
      <c r="S107" s="159" t="str">
        <f t="shared" si="69"/>
        <v/>
      </c>
      <c r="T107" s="160">
        <f t="shared" si="46"/>
        <v>1000</v>
      </c>
      <c r="U107" s="159" t="str">
        <f t="shared" si="70"/>
        <v/>
      </c>
      <c r="V107" s="148" t="s">
        <v>108</v>
      </c>
      <c r="W107" s="161"/>
      <c r="X107" s="161"/>
      <c r="Y107" s="161"/>
      <c r="Z107" s="157" t="str">
        <f t="shared" si="59"/>
        <v xml:space="preserve"> </v>
      </c>
      <c r="AA107" s="170" t="str">
        <f>IF(W107&gt;0,VLOOKUP(V107,'AE Tables'!$B$14:$E$23,$H$3,FALSE)," ")</f>
        <v xml:space="preserve"> </v>
      </c>
      <c r="AB107" s="147" t="str">
        <f t="shared" si="58"/>
        <v xml:space="preserve"> </v>
      </c>
      <c r="AC107" s="171">
        <f>IF(U107&gt;0,VLOOKUP($AC$6,'AE Tables'!$B$24:$E$24,$H$3,FALSE)," ")</f>
        <v>8</v>
      </c>
      <c r="AD107" s="159" t="str">
        <f t="shared" si="60"/>
        <v/>
      </c>
      <c r="AE107" s="162"/>
      <c r="AF107" s="157" t="str">
        <f t="shared" si="61"/>
        <v/>
      </c>
      <c r="AG107" s="159" t="e">
        <f t="shared" si="62"/>
        <v>#VALUE!</v>
      </c>
      <c r="AH107" s="157" t="str">
        <f t="shared" si="63"/>
        <v/>
      </c>
      <c r="AI107" s="159" t="str">
        <f t="shared" si="64"/>
        <v/>
      </c>
      <c r="AJ107" s="163">
        <f t="shared" si="57"/>
        <v>0.3</v>
      </c>
      <c r="AK107" s="195" t="e">
        <f t="shared" si="65"/>
        <v>#VALUE!</v>
      </c>
      <c r="AL107" s="157" t="e">
        <f t="shared" si="66"/>
        <v>#VALUE!</v>
      </c>
      <c r="AM107" s="157" t="e">
        <f t="shared" si="67"/>
        <v>#VALUE!</v>
      </c>
    </row>
    <row r="108" spans="3:39" ht="15">
      <c r="C108"/>
      <c r="D108"/>
      <c r="E108" s="138">
        <f t="shared" si="47"/>
        <v>0</v>
      </c>
      <c r="F108" s="152">
        <f t="shared" si="48"/>
        <v>44338</v>
      </c>
      <c r="G108" s="152">
        <f t="shared" si="49"/>
        <v>44576</v>
      </c>
      <c r="H108" s="164">
        <f t="shared" si="50"/>
        <v>238</v>
      </c>
      <c r="I108" s="154"/>
      <c r="J108"/>
      <c r="K108" s="142">
        <f t="shared" si="51"/>
        <v>0</v>
      </c>
      <c r="L108" s="155">
        <f t="shared" si="52"/>
        <v>0.15</v>
      </c>
      <c r="M108" s="156" t="str">
        <f t="shared" si="53"/>
        <v/>
      </c>
      <c r="N108" s="155">
        <f t="shared" si="54"/>
        <v>0.05</v>
      </c>
      <c r="O108" s="156" t="str">
        <f t="shared" si="55"/>
        <v/>
      </c>
      <c r="P108" s="155">
        <f t="shared" si="56"/>
        <v>0.15</v>
      </c>
      <c r="Q108" s="157" t="str">
        <f t="shared" si="68"/>
        <v/>
      </c>
      <c r="R108" s="158">
        <f t="shared" si="45"/>
        <v>100</v>
      </c>
      <c r="S108" s="159" t="str">
        <f t="shared" si="69"/>
        <v/>
      </c>
      <c r="T108" s="160">
        <f t="shared" si="46"/>
        <v>1000</v>
      </c>
      <c r="U108" s="159" t="str">
        <f t="shared" si="70"/>
        <v/>
      </c>
      <c r="V108" s="148" t="s">
        <v>108</v>
      </c>
      <c r="W108" s="149"/>
      <c r="X108" s="149"/>
      <c r="Y108" s="149"/>
      <c r="Z108" s="145" t="str">
        <f t="shared" si="59"/>
        <v xml:space="preserve"> </v>
      </c>
      <c r="AA108" s="170" t="str">
        <f>IF(W108&gt;0,VLOOKUP(V108,'AE Tables'!$B$14:$E$23,$H$3,FALSE)," ")</f>
        <v xml:space="preserve"> </v>
      </c>
      <c r="AB108" s="147" t="str">
        <f t="shared" si="58"/>
        <v xml:space="preserve"> </v>
      </c>
      <c r="AC108" s="171">
        <f>IF(U108&gt;0,VLOOKUP($AC$6,'AE Tables'!$B$24:$E$24,$H$3,FALSE)," ")</f>
        <v>8</v>
      </c>
      <c r="AD108" s="159" t="str">
        <f t="shared" si="60"/>
        <v/>
      </c>
      <c r="AE108" s="162"/>
      <c r="AF108" s="157" t="str">
        <f t="shared" si="61"/>
        <v/>
      </c>
      <c r="AG108" s="159" t="e">
        <f t="shared" si="62"/>
        <v>#VALUE!</v>
      </c>
      <c r="AH108" s="157" t="str">
        <f t="shared" si="63"/>
        <v/>
      </c>
      <c r="AI108" s="159" t="str">
        <f t="shared" si="64"/>
        <v/>
      </c>
      <c r="AJ108" s="163">
        <f t="shared" si="57"/>
        <v>0.3</v>
      </c>
      <c r="AK108" s="195" t="e">
        <f t="shared" si="65"/>
        <v>#VALUE!</v>
      </c>
      <c r="AL108" s="157" t="e">
        <f t="shared" si="66"/>
        <v>#VALUE!</v>
      </c>
      <c r="AM108" s="157" t="e">
        <f t="shared" si="67"/>
        <v>#VALUE!</v>
      </c>
    </row>
    <row r="109" spans="3:39" ht="15">
      <c r="C109"/>
      <c r="D109"/>
      <c r="E109" s="138">
        <f t="shared" si="47"/>
        <v>0</v>
      </c>
      <c r="F109" s="152">
        <f t="shared" si="48"/>
        <v>44338</v>
      </c>
      <c r="G109" s="152">
        <f t="shared" si="49"/>
        <v>44576</v>
      </c>
      <c r="H109" s="164">
        <f t="shared" si="50"/>
        <v>238</v>
      </c>
      <c r="I109" s="154"/>
      <c r="J109"/>
      <c r="K109" s="142">
        <f t="shared" si="51"/>
        <v>0</v>
      </c>
      <c r="L109" s="155">
        <f t="shared" si="52"/>
        <v>0.15</v>
      </c>
      <c r="M109" s="156" t="str">
        <f t="shared" si="53"/>
        <v/>
      </c>
      <c r="N109" s="155">
        <f t="shared" si="54"/>
        <v>0.05</v>
      </c>
      <c r="O109" s="156" t="str">
        <f t="shared" si="55"/>
        <v/>
      </c>
      <c r="P109" s="155">
        <f t="shared" si="56"/>
        <v>0.15</v>
      </c>
      <c r="Q109" s="157" t="str">
        <f t="shared" si="68"/>
        <v/>
      </c>
      <c r="R109" s="158">
        <f t="shared" si="45"/>
        <v>100</v>
      </c>
      <c r="S109" s="159" t="str">
        <f t="shared" si="69"/>
        <v/>
      </c>
      <c r="T109" s="160">
        <f t="shared" si="46"/>
        <v>1000</v>
      </c>
      <c r="U109" s="159" t="str">
        <f t="shared" si="70"/>
        <v/>
      </c>
      <c r="V109" s="148" t="s">
        <v>108</v>
      </c>
      <c r="W109" s="161"/>
      <c r="X109" s="161"/>
      <c r="Y109" s="161"/>
      <c r="Z109" s="157" t="str">
        <f t="shared" si="59"/>
        <v xml:space="preserve"> </v>
      </c>
      <c r="AA109" s="170" t="str">
        <f>IF(W109&gt;0,VLOOKUP(V109,'AE Tables'!$B$14:$E$23,$H$3,FALSE)," ")</f>
        <v xml:space="preserve"> </v>
      </c>
      <c r="AB109" s="147" t="str">
        <f t="shared" si="58"/>
        <v xml:space="preserve"> </v>
      </c>
      <c r="AC109" s="171">
        <f>IF(U109&gt;0,VLOOKUP($AC$6,'AE Tables'!$B$24:$E$24,$H$3,FALSE)," ")</f>
        <v>8</v>
      </c>
      <c r="AD109" s="159" t="str">
        <f t="shared" si="60"/>
        <v/>
      </c>
      <c r="AE109" s="162"/>
      <c r="AF109" s="157" t="str">
        <f t="shared" si="61"/>
        <v/>
      </c>
      <c r="AG109" s="159" t="e">
        <f t="shared" si="62"/>
        <v>#VALUE!</v>
      </c>
      <c r="AH109" s="157" t="str">
        <f t="shared" si="63"/>
        <v/>
      </c>
      <c r="AI109" s="159" t="str">
        <f t="shared" si="64"/>
        <v/>
      </c>
      <c r="AJ109" s="163">
        <f t="shared" si="57"/>
        <v>0.3</v>
      </c>
      <c r="AK109" s="195" t="e">
        <f t="shared" si="65"/>
        <v>#VALUE!</v>
      </c>
      <c r="AL109" s="157" t="e">
        <f t="shared" si="66"/>
        <v>#VALUE!</v>
      </c>
      <c r="AM109" s="157" t="e">
        <f t="shared" si="67"/>
        <v>#VALUE!</v>
      </c>
    </row>
    <row r="110" spans="3:39" ht="15">
      <c r="C110"/>
      <c r="D110"/>
      <c r="E110" s="138">
        <f t="shared" si="47"/>
        <v>0</v>
      </c>
      <c r="F110" s="152">
        <f t="shared" si="48"/>
        <v>44338</v>
      </c>
      <c r="G110" s="152">
        <f t="shared" si="49"/>
        <v>44576</v>
      </c>
      <c r="H110" s="164">
        <f t="shared" si="50"/>
        <v>238</v>
      </c>
      <c r="I110" s="154"/>
      <c r="J110"/>
      <c r="K110" s="142">
        <f t="shared" si="51"/>
        <v>0</v>
      </c>
      <c r="L110" s="155">
        <f t="shared" si="52"/>
        <v>0.15</v>
      </c>
      <c r="M110" s="156" t="str">
        <f t="shared" si="53"/>
        <v/>
      </c>
      <c r="N110" s="155">
        <f t="shared" si="54"/>
        <v>0.05</v>
      </c>
      <c r="O110" s="156" t="str">
        <f t="shared" si="55"/>
        <v/>
      </c>
      <c r="P110" s="155">
        <f t="shared" si="56"/>
        <v>0.15</v>
      </c>
      <c r="Q110" s="157" t="str">
        <f t="shared" si="68"/>
        <v/>
      </c>
      <c r="R110" s="158">
        <f t="shared" si="45"/>
        <v>100</v>
      </c>
      <c r="S110" s="159" t="str">
        <f t="shared" si="69"/>
        <v/>
      </c>
      <c r="T110" s="160">
        <f t="shared" si="46"/>
        <v>1000</v>
      </c>
      <c r="U110" s="159" t="str">
        <f t="shared" si="70"/>
        <v/>
      </c>
      <c r="V110" s="148" t="s">
        <v>108</v>
      </c>
      <c r="W110" s="149"/>
      <c r="X110" s="149"/>
      <c r="Y110" s="149"/>
      <c r="Z110" s="145" t="str">
        <f t="shared" si="59"/>
        <v xml:space="preserve"> </v>
      </c>
      <c r="AA110" s="170" t="str">
        <f>IF(W110&gt;0,VLOOKUP(V110,'AE Tables'!$B$14:$E$23,$H$3,FALSE)," ")</f>
        <v xml:space="preserve"> </v>
      </c>
      <c r="AB110" s="147" t="str">
        <f t="shared" si="58"/>
        <v xml:space="preserve"> </v>
      </c>
      <c r="AC110" s="171">
        <f>IF(U110&gt;0,VLOOKUP($AC$6,'AE Tables'!$B$24:$E$24,$H$3,FALSE)," ")</f>
        <v>8</v>
      </c>
      <c r="AD110" s="159" t="str">
        <f t="shared" si="60"/>
        <v/>
      </c>
      <c r="AE110" s="162"/>
      <c r="AF110" s="157" t="str">
        <f t="shared" si="61"/>
        <v/>
      </c>
      <c r="AG110" s="159" t="e">
        <f t="shared" si="62"/>
        <v>#VALUE!</v>
      </c>
      <c r="AH110" s="157" t="str">
        <f t="shared" si="63"/>
        <v/>
      </c>
      <c r="AI110" s="159" t="str">
        <f t="shared" si="64"/>
        <v/>
      </c>
      <c r="AJ110" s="163">
        <f t="shared" si="57"/>
        <v>0.3</v>
      </c>
      <c r="AK110" s="195" t="e">
        <f t="shared" si="65"/>
        <v>#VALUE!</v>
      </c>
      <c r="AL110" s="157" t="e">
        <f t="shared" si="66"/>
        <v>#VALUE!</v>
      </c>
      <c r="AM110" s="157" t="e">
        <f t="shared" si="67"/>
        <v>#VALUE!</v>
      </c>
    </row>
    <row r="111" spans="3:39" ht="15">
      <c r="C111"/>
      <c r="D111"/>
      <c r="E111" s="138">
        <f t="shared" si="47"/>
        <v>0</v>
      </c>
      <c r="F111" s="152">
        <f t="shared" si="48"/>
        <v>44338</v>
      </c>
      <c r="G111" s="152">
        <f t="shared" si="49"/>
        <v>44576</v>
      </c>
      <c r="H111" s="164">
        <f t="shared" si="50"/>
        <v>238</v>
      </c>
      <c r="I111" s="154"/>
      <c r="J111"/>
      <c r="K111" s="142">
        <f t="shared" si="51"/>
        <v>0</v>
      </c>
      <c r="L111" s="155">
        <f t="shared" si="52"/>
        <v>0.15</v>
      </c>
      <c r="M111" s="156" t="str">
        <f t="shared" si="53"/>
        <v/>
      </c>
      <c r="N111" s="155">
        <f t="shared" si="54"/>
        <v>0.05</v>
      </c>
      <c r="O111" s="156" t="str">
        <f t="shared" si="55"/>
        <v/>
      </c>
      <c r="P111" s="155">
        <f t="shared" si="56"/>
        <v>0.15</v>
      </c>
      <c r="Q111" s="157" t="str">
        <f t="shared" si="68"/>
        <v/>
      </c>
      <c r="R111" s="158">
        <f t="shared" si="45"/>
        <v>100</v>
      </c>
      <c r="S111" s="159" t="str">
        <f t="shared" si="69"/>
        <v/>
      </c>
      <c r="T111" s="160">
        <f t="shared" si="46"/>
        <v>1000</v>
      </c>
      <c r="U111" s="159" t="str">
        <f t="shared" si="70"/>
        <v/>
      </c>
      <c r="V111" s="148" t="s">
        <v>108</v>
      </c>
      <c r="W111" s="161"/>
      <c r="X111" s="161"/>
      <c r="Y111" s="161"/>
      <c r="Z111" s="157" t="str">
        <f t="shared" si="59"/>
        <v xml:space="preserve"> </v>
      </c>
      <c r="AA111" s="170" t="str">
        <f>IF(W111&gt;0,VLOOKUP(V111,'AE Tables'!$B$14:$E$23,$H$3,FALSE)," ")</f>
        <v xml:space="preserve"> </v>
      </c>
      <c r="AB111" s="147" t="str">
        <f t="shared" si="58"/>
        <v xml:space="preserve"> </v>
      </c>
      <c r="AC111" s="171">
        <f>IF(U111&gt;0,VLOOKUP($AC$6,'AE Tables'!$B$24:$E$24,$H$3,FALSE)," ")</f>
        <v>8</v>
      </c>
      <c r="AD111" s="159" t="str">
        <f t="shared" si="60"/>
        <v/>
      </c>
      <c r="AE111" s="162"/>
      <c r="AF111" s="157" t="str">
        <f t="shared" si="61"/>
        <v/>
      </c>
      <c r="AG111" s="159" t="e">
        <f t="shared" si="62"/>
        <v>#VALUE!</v>
      </c>
      <c r="AH111" s="157" t="str">
        <f t="shared" si="63"/>
        <v/>
      </c>
      <c r="AI111" s="159" t="str">
        <f t="shared" si="64"/>
        <v/>
      </c>
      <c r="AJ111" s="163">
        <f t="shared" si="57"/>
        <v>0.3</v>
      </c>
      <c r="AK111" s="195" t="e">
        <f t="shared" si="65"/>
        <v>#VALUE!</v>
      </c>
      <c r="AL111" s="157" t="e">
        <f t="shared" si="66"/>
        <v>#VALUE!</v>
      </c>
      <c r="AM111" s="157" t="e">
        <f t="shared" si="67"/>
        <v>#VALUE!</v>
      </c>
    </row>
    <row r="112" spans="3:39" ht="15">
      <c r="C112"/>
      <c r="D112"/>
      <c r="E112" s="138">
        <f t="shared" si="47"/>
        <v>0</v>
      </c>
      <c r="F112" s="152">
        <f t="shared" si="48"/>
        <v>44338</v>
      </c>
      <c r="G112" s="152">
        <f t="shared" si="49"/>
        <v>44576</v>
      </c>
      <c r="H112" s="164">
        <f t="shared" si="50"/>
        <v>238</v>
      </c>
      <c r="I112" s="154"/>
      <c r="J112"/>
      <c r="K112" s="142">
        <f t="shared" si="51"/>
        <v>0</v>
      </c>
      <c r="L112" s="155">
        <f t="shared" si="52"/>
        <v>0.15</v>
      </c>
      <c r="M112" s="156" t="str">
        <f t="shared" si="53"/>
        <v/>
      </c>
      <c r="N112" s="155">
        <f t="shared" si="54"/>
        <v>0.05</v>
      </c>
      <c r="O112" s="156" t="str">
        <f t="shared" si="55"/>
        <v/>
      </c>
      <c r="P112" s="155">
        <f t="shared" si="56"/>
        <v>0.15</v>
      </c>
      <c r="Q112" s="157" t="str">
        <f t="shared" si="68"/>
        <v/>
      </c>
      <c r="R112" s="158">
        <f t="shared" si="45"/>
        <v>100</v>
      </c>
      <c r="S112" s="159" t="str">
        <f t="shared" si="69"/>
        <v/>
      </c>
      <c r="T112" s="160">
        <f t="shared" si="46"/>
        <v>1000</v>
      </c>
      <c r="U112" s="159" t="str">
        <f t="shared" si="70"/>
        <v/>
      </c>
      <c r="V112" s="148" t="s">
        <v>108</v>
      </c>
      <c r="W112" s="149"/>
      <c r="X112" s="149"/>
      <c r="Y112" s="149"/>
      <c r="Z112" s="145" t="str">
        <f t="shared" si="59"/>
        <v xml:space="preserve"> </v>
      </c>
      <c r="AA112" s="170" t="str">
        <f>IF(W112&gt;0,VLOOKUP(V112,'AE Tables'!$B$14:$E$23,$H$3,FALSE)," ")</f>
        <v xml:space="preserve"> </v>
      </c>
      <c r="AB112" s="147" t="str">
        <f t="shared" si="58"/>
        <v xml:space="preserve"> </v>
      </c>
      <c r="AC112" s="171">
        <f>IF(U112&gt;0,VLOOKUP($AC$6,'AE Tables'!$B$24:$E$24,$H$3,FALSE)," ")</f>
        <v>8</v>
      </c>
      <c r="AD112" s="159" t="str">
        <f t="shared" si="60"/>
        <v/>
      </c>
      <c r="AE112" s="162"/>
      <c r="AF112" s="157" t="str">
        <f t="shared" si="61"/>
        <v/>
      </c>
      <c r="AG112" s="159" t="e">
        <f t="shared" si="62"/>
        <v>#VALUE!</v>
      </c>
      <c r="AH112" s="157" t="str">
        <f t="shared" si="63"/>
        <v/>
      </c>
      <c r="AI112" s="159" t="str">
        <f t="shared" si="64"/>
        <v/>
      </c>
      <c r="AJ112" s="163">
        <f t="shared" si="57"/>
        <v>0.3</v>
      </c>
      <c r="AK112" s="195" t="e">
        <f t="shared" si="65"/>
        <v>#VALUE!</v>
      </c>
      <c r="AL112" s="157" t="e">
        <f t="shared" si="66"/>
        <v>#VALUE!</v>
      </c>
      <c r="AM112" s="157" t="e">
        <f t="shared" si="67"/>
        <v>#VALUE!</v>
      </c>
    </row>
    <row r="113" spans="3:39" ht="15">
      <c r="C113"/>
      <c r="D113"/>
      <c r="E113" s="138">
        <f t="shared" si="47"/>
        <v>0</v>
      </c>
      <c r="F113" s="152">
        <f t="shared" si="48"/>
        <v>44338</v>
      </c>
      <c r="G113" s="152">
        <f t="shared" si="49"/>
        <v>44576</v>
      </c>
      <c r="H113" s="164">
        <f t="shared" si="50"/>
        <v>238</v>
      </c>
      <c r="I113" s="154"/>
      <c r="J113"/>
      <c r="K113" s="142">
        <f t="shared" si="51"/>
        <v>0</v>
      </c>
      <c r="L113" s="155">
        <f t="shared" si="52"/>
        <v>0.15</v>
      </c>
      <c r="M113" s="156" t="str">
        <f t="shared" si="53"/>
        <v/>
      </c>
      <c r="N113" s="155">
        <f t="shared" si="54"/>
        <v>0.05</v>
      </c>
      <c r="O113" s="156" t="str">
        <f t="shared" si="55"/>
        <v/>
      </c>
      <c r="P113" s="155">
        <f t="shared" si="56"/>
        <v>0.15</v>
      </c>
      <c r="Q113" s="157" t="str">
        <f t="shared" si="68"/>
        <v/>
      </c>
      <c r="R113" s="158">
        <f t="shared" si="45"/>
        <v>100</v>
      </c>
      <c r="S113" s="159" t="str">
        <f t="shared" si="69"/>
        <v/>
      </c>
      <c r="T113" s="160">
        <f t="shared" si="46"/>
        <v>1000</v>
      </c>
      <c r="U113" s="159" t="str">
        <f t="shared" si="70"/>
        <v/>
      </c>
      <c r="V113" s="148" t="s">
        <v>108</v>
      </c>
      <c r="W113" s="161"/>
      <c r="X113" s="161"/>
      <c r="Y113" s="161"/>
      <c r="Z113" s="157" t="str">
        <f t="shared" si="59"/>
        <v xml:space="preserve"> </v>
      </c>
      <c r="AA113" s="170" t="str">
        <f>IF(W113&gt;0,VLOOKUP(V113,'AE Tables'!$B$14:$E$23,$H$3,FALSE)," ")</f>
        <v xml:space="preserve"> </v>
      </c>
      <c r="AB113" s="147" t="str">
        <f t="shared" si="58"/>
        <v xml:space="preserve"> </v>
      </c>
      <c r="AC113" s="171">
        <f>IF(U113&gt;0,VLOOKUP($AC$6,'AE Tables'!$B$24:$E$24,$H$3,FALSE)," ")</f>
        <v>8</v>
      </c>
      <c r="AD113" s="159" t="str">
        <f t="shared" si="60"/>
        <v/>
      </c>
      <c r="AE113" s="162"/>
      <c r="AF113" s="157" t="str">
        <f t="shared" si="61"/>
        <v/>
      </c>
      <c r="AG113" s="159" t="e">
        <f t="shared" si="62"/>
        <v>#VALUE!</v>
      </c>
      <c r="AH113" s="157" t="str">
        <f t="shared" si="63"/>
        <v/>
      </c>
      <c r="AI113" s="159" t="str">
        <f t="shared" si="64"/>
        <v/>
      </c>
      <c r="AJ113" s="163">
        <f t="shared" si="57"/>
        <v>0.3</v>
      </c>
      <c r="AK113" s="195" t="e">
        <f t="shared" si="65"/>
        <v>#VALUE!</v>
      </c>
      <c r="AL113" s="157" t="e">
        <f t="shared" si="66"/>
        <v>#VALUE!</v>
      </c>
      <c r="AM113" s="157" t="e">
        <f t="shared" si="67"/>
        <v>#VALUE!</v>
      </c>
    </row>
    <row r="114" spans="3:39" ht="15">
      <c r="C114"/>
      <c r="D114"/>
      <c r="E114" s="138">
        <f t="shared" si="47"/>
        <v>0</v>
      </c>
      <c r="F114" s="152">
        <f t="shared" si="48"/>
        <v>44338</v>
      </c>
      <c r="G114" s="152">
        <f t="shared" si="49"/>
        <v>44576</v>
      </c>
      <c r="H114" s="164">
        <f t="shared" si="50"/>
        <v>238</v>
      </c>
      <c r="I114" s="154"/>
      <c r="J114"/>
      <c r="K114" s="142">
        <f t="shared" si="51"/>
        <v>0</v>
      </c>
      <c r="L114" s="155">
        <f t="shared" si="52"/>
        <v>0.15</v>
      </c>
      <c r="M114" s="156" t="str">
        <f t="shared" si="53"/>
        <v/>
      </c>
      <c r="N114" s="155">
        <f t="shared" si="54"/>
        <v>0.05</v>
      </c>
      <c r="O114" s="156" t="str">
        <f t="shared" si="55"/>
        <v/>
      </c>
      <c r="P114" s="155">
        <f t="shared" si="56"/>
        <v>0.15</v>
      </c>
      <c r="Q114" s="157" t="str">
        <f t="shared" si="68"/>
        <v/>
      </c>
      <c r="R114" s="158">
        <f t="shared" si="45"/>
        <v>100</v>
      </c>
      <c r="S114" s="159" t="str">
        <f t="shared" si="69"/>
        <v/>
      </c>
      <c r="T114" s="160">
        <f t="shared" si="46"/>
        <v>1000</v>
      </c>
      <c r="U114" s="159" t="str">
        <f t="shared" si="70"/>
        <v/>
      </c>
      <c r="V114" s="148" t="s">
        <v>108</v>
      </c>
      <c r="W114" s="149"/>
      <c r="X114" s="149"/>
      <c r="Y114" s="149"/>
      <c r="Z114" s="145" t="str">
        <f t="shared" si="59"/>
        <v xml:space="preserve"> </v>
      </c>
      <c r="AA114" s="170" t="str">
        <f>IF(W114&gt;0,VLOOKUP(V114,'AE Tables'!$B$14:$E$23,$H$3,FALSE)," ")</f>
        <v xml:space="preserve"> </v>
      </c>
      <c r="AB114" s="147" t="str">
        <f t="shared" si="58"/>
        <v xml:space="preserve"> </v>
      </c>
      <c r="AC114" s="171">
        <f>IF(U114&gt;0,VLOOKUP($AC$6,'AE Tables'!$B$24:$E$24,$H$3,FALSE)," ")</f>
        <v>8</v>
      </c>
      <c r="AD114" s="159" t="str">
        <f t="shared" si="60"/>
        <v/>
      </c>
      <c r="AE114" s="162"/>
      <c r="AF114" s="157" t="str">
        <f t="shared" si="61"/>
        <v/>
      </c>
      <c r="AG114" s="159" t="e">
        <f t="shared" si="62"/>
        <v>#VALUE!</v>
      </c>
      <c r="AH114" s="157" t="str">
        <f t="shared" si="63"/>
        <v/>
      </c>
      <c r="AI114" s="159" t="str">
        <f t="shared" si="64"/>
        <v/>
      </c>
      <c r="AJ114" s="163">
        <f t="shared" si="57"/>
        <v>0.3</v>
      </c>
      <c r="AK114" s="195" t="e">
        <f t="shared" si="65"/>
        <v>#VALUE!</v>
      </c>
      <c r="AL114" s="157" t="e">
        <f t="shared" si="66"/>
        <v>#VALUE!</v>
      </c>
      <c r="AM114" s="157" t="e">
        <f t="shared" si="67"/>
        <v>#VALUE!</v>
      </c>
    </row>
    <row r="115" spans="3:39" ht="15">
      <c r="C115"/>
      <c r="D115"/>
      <c r="E115" s="138">
        <f t="shared" si="47"/>
        <v>0</v>
      </c>
      <c r="F115" s="152">
        <f t="shared" si="48"/>
        <v>44338</v>
      </c>
      <c r="G115" s="152">
        <f t="shared" si="49"/>
        <v>44576</v>
      </c>
      <c r="H115" s="164">
        <f t="shared" si="50"/>
        <v>238</v>
      </c>
      <c r="I115" s="154"/>
      <c r="J115"/>
      <c r="K115" s="142">
        <f t="shared" si="51"/>
        <v>0</v>
      </c>
      <c r="L115" s="155">
        <f t="shared" si="52"/>
        <v>0.15</v>
      </c>
      <c r="M115" s="156" t="str">
        <f t="shared" si="53"/>
        <v/>
      </c>
      <c r="N115" s="155">
        <f t="shared" si="54"/>
        <v>0.05</v>
      </c>
      <c r="O115" s="156" t="str">
        <f t="shared" si="55"/>
        <v/>
      </c>
      <c r="P115" s="155">
        <f t="shared" si="56"/>
        <v>0.15</v>
      </c>
      <c r="Q115" s="157" t="str">
        <f t="shared" si="68"/>
        <v/>
      </c>
      <c r="R115" s="158">
        <f t="shared" si="45"/>
        <v>100</v>
      </c>
      <c r="S115" s="159" t="str">
        <f t="shared" si="69"/>
        <v/>
      </c>
      <c r="T115" s="160">
        <f t="shared" si="46"/>
        <v>1000</v>
      </c>
      <c r="U115" s="159" t="str">
        <f t="shared" si="70"/>
        <v/>
      </c>
      <c r="V115" s="148" t="s">
        <v>108</v>
      </c>
      <c r="W115" s="161"/>
      <c r="X115" s="161"/>
      <c r="Y115" s="161"/>
      <c r="Z115" s="157" t="str">
        <f t="shared" si="59"/>
        <v xml:space="preserve"> </v>
      </c>
      <c r="AA115" s="170" t="str">
        <f>IF(W115&gt;0,VLOOKUP(V115,'AE Tables'!$B$14:$E$23,$H$3,FALSE)," ")</f>
        <v xml:space="preserve"> </v>
      </c>
      <c r="AB115" s="147" t="str">
        <f t="shared" si="58"/>
        <v xml:space="preserve"> </v>
      </c>
      <c r="AC115" s="171">
        <f>IF(U115&gt;0,VLOOKUP($AC$6,'AE Tables'!$B$24:$E$24,$H$3,FALSE)," ")</f>
        <v>8</v>
      </c>
      <c r="AD115" s="159" t="str">
        <f t="shared" si="60"/>
        <v/>
      </c>
      <c r="AE115" s="162"/>
      <c r="AF115" s="157" t="str">
        <f t="shared" si="61"/>
        <v/>
      </c>
      <c r="AG115" s="159" t="e">
        <f t="shared" si="62"/>
        <v>#VALUE!</v>
      </c>
      <c r="AH115" s="157" t="str">
        <f t="shared" si="63"/>
        <v/>
      </c>
      <c r="AI115" s="159" t="str">
        <f t="shared" si="64"/>
        <v/>
      </c>
      <c r="AJ115" s="163">
        <f t="shared" si="57"/>
        <v>0.3</v>
      </c>
      <c r="AK115" s="195" t="e">
        <f t="shared" si="65"/>
        <v>#VALUE!</v>
      </c>
      <c r="AL115" s="157" t="e">
        <f t="shared" si="66"/>
        <v>#VALUE!</v>
      </c>
      <c r="AM115" s="157" t="e">
        <f t="shared" si="67"/>
        <v>#VALUE!</v>
      </c>
    </row>
    <row r="116" spans="3:39" ht="15">
      <c r="C116"/>
      <c r="D116"/>
      <c r="E116" s="138">
        <f t="shared" si="47"/>
        <v>0</v>
      </c>
      <c r="F116" s="152">
        <f t="shared" si="48"/>
        <v>44338</v>
      </c>
      <c r="G116" s="152">
        <f t="shared" si="49"/>
        <v>44576</v>
      </c>
      <c r="H116" s="164">
        <f t="shared" si="50"/>
        <v>238</v>
      </c>
      <c r="I116" s="154"/>
      <c r="J116"/>
      <c r="K116" s="142">
        <f t="shared" si="51"/>
        <v>0</v>
      </c>
      <c r="L116" s="155">
        <f t="shared" si="52"/>
        <v>0.15</v>
      </c>
      <c r="M116" s="156" t="str">
        <f t="shared" si="53"/>
        <v/>
      </c>
      <c r="N116" s="155">
        <f t="shared" si="54"/>
        <v>0.05</v>
      </c>
      <c r="O116" s="156" t="str">
        <f t="shared" si="55"/>
        <v/>
      </c>
      <c r="P116" s="155">
        <f t="shared" si="56"/>
        <v>0.15</v>
      </c>
      <c r="Q116" s="157" t="str">
        <f t="shared" si="68"/>
        <v/>
      </c>
      <c r="R116" s="158">
        <f t="shared" si="45"/>
        <v>100</v>
      </c>
      <c r="S116" s="159" t="str">
        <f t="shared" si="69"/>
        <v/>
      </c>
      <c r="T116" s="160">
        <f t="shared" si="46"/>
        <v>1000</v>
      </c>
      <c r="U116" s="159" t="str">
        <f t="shared" si="70"/>
        <v/>
      </c>
      <c r="V116" s="148" t="s">
        <v>108</v>
      </c>
      <c r="W116" s="149"/>
      <c r="X116" s="149"/>
      <c r="Y116" s="149"/>
      <c r="Z116" s="145" t="str">
        <f t="shared" si="59"/>
        <v xml:space="preserve"> </v>
      </c>
      <c r="AA116" s="170" t="str">
        <f>IF(W116&gt;0,VLOOKUP(V116,'AE Tables'!$B$14:$E$23,$H$3,FALSE)," ")</f>
        <v xml:space="preserve"> </v>
      </c>
      <c r="AB116" s="147" t="str">
        <f t="shared" si="58"/>
        <v xml:space="preserve"> </v>
      </c>
      <c r="AC116" s="171">
        <f>IF(U116&gt;0,VLOOKUP($AC$6,'AE Tables'!$B$24:$E$24,$H$3,FALSE)," ")</f>
        <v>8</v>
      </c>
      <c r="AD116" s="159" t="str">
        <f t="shared" si="60"/>
        <v/>
      </c>
      <c r="AE116" s="162"/>
      <c r="AF116" s="157" t="str">
        <f t="shared" si="61"/>
        <v/>
      </c>
      <c r="AG116" s="159" t="e">
        <f t="shared" si="62"/>
        <v>#VALUE!</v>
      </c>
      <c r="AH116" s="157" t="str">
        <f t="shared" si="63"/>
        <v/>
      </c>
      <c r="AI116" s="159" t="str">
        <f t="shared" si="64"/>
        <v/>
      </c>
      <c r="AJ116" s="163">
        <f t="shared" si="57"/>
        <v>0.3</v>
      </c>
      <c r="AK116" s="195" t="e">
        <f t="shared" si="65"/>
        <v>#VALUE!</v>
      </c>
      <c r="AL116" s="157" t="e">
        <f t="shared" si="66"/>
        <v>#VALUE!</v>
      </c>
      <c r="AM116" s="157" t="e">
        <f t="shared" si="67"/>
        <v>#VALUE!</v>
      </c>
    </row>
    <row r="117" spans="3:39" ht="15">
      <c r="C117"/>
      <c r="D117"/>
      <c r="E117" s="138">
        <f t="shared" si="47"/>
        <v>0</v>
      </c>
      <c r="F117" s="152">
        <f t="shared" si="48"/>
        <v>44338</v>
      </c>
      <c r="G117" s="152">
        <f t="shared" si="49"/>
        <v>44576</v>
      </c>
      <c r="H117" s="164">
        <f t="shared" si="50"/>
        <v>238</v>
      </c>
      <c r="I117" s="154"/>
      <c r="J117"/>
      <c r="K117" s="142">
        <f t="shared" si="51"/>
        <v>0</v>
      </c>
      <c r="L117" s="155">
        <f t="shared" si="52"/>
        <v>0.15</v>
      </c>
      <c r="M117" s="156" t="str">
        <f t="shared" si="53"/>
        <v/>
      </c>
      <c r="N117" s="155">
        <f t="shared" si="54"/>
        <v>0.05</v>
      </c>
      <c r="O117" s="156" t="str">
        <f t="shared" si="55"/>
        <v/>
      </c>
      <c r="P117" s="155">
        <f t="shared" si="56"/>
        <v>0.15</v>
      </c>
      <c r="Q117" s="157" t="str">
        <f t="shared" si="68"/>
        <v/>
      </c>
      <c r="R117" s="158">
        <f t="shared" si="45"/>
        <v>100</v>
      </c>
      <c r="S117" s="159" t="str">
        <f t="shared" si="69"/>
        <v/>
      </c>
      <c r="T117" s="160">
        <f t="shared" si="46"/>
        <v>1000</v>
      </c>
      <c r="U117" s="159" t="str">
        <f t="shared" si="70"/>
        <v/>
      </c>
      <c r="V117" s="148" t="s">
        <v>108</v>
      </c>
      <c r="W117" s="161"/>
      <c r="X117" s="161"/>
      <c r="Y117" s="161"/>
      <c r="Z117" s="157" t="str">
        <f t="shared" si="59"/>
        <v xml:space="preserve"> </v>
      </c>
      <c r="AA117" s="170" t="str">
        <f>IF(W117&gt;0,VLOOKUP(V117,'AE Tables'!$B$14:$E$23,$H$3,FALSE)," ")</f>
        <v xml:space="preserve"> </v>
      </c>
      <c r="AB117" s="147" t="str">
        <f t="shared" si="58"/>
        <v xml:space="preserve"> </v>
      </c>
      <c r="AC117" s="171">
        <f>IF(U117&gt;0,VLOOKUP($AC$6,'AE Tables'!$B$24:$E$24,$H$3,FALSE)," ")</f>
        <v>8</v>
      </c>
      <c r="AD117" s="159" t="str">
        <f t="shared" si="60"/>
        <v/>
      </c>
      <c r="AE117" s="162"/>
      <c r="AF117" s="157" t="str">
        <f t="shared" si="61"/>
        <v/>
      </c>
      <c r="AG117" s="159" t="e">
        <f t="shared" si="62"/>
        <v>#VALUE!</v>
      </c>
      <c r="AH117" s="157" t="str">
        <f t="shared" si="63"/>
        <v/>
      </c>
      <c r="AI117" s="159" t="str">
        <f t="shared" si="64"/>
        <v/>
      </c>
      <c r="AJ117" s="163">
        <f t="shared" si="57"/>
        <v>0.3</v>
      </c>
      <c r="AK117" s="195" t="e">
        <f t="shared" si="65"/>
        <v>#VALUE!</v>
      </c>
      <c r="AL117" s="157" t="e">
        <f t="shared" si="66"/>
        <v>#VALUE!</v>
      </c>
      <c r="AM117" s="157" t="e">
        <f t="shared" si="67"/>
        <v>#VALUE!</v>
      </c>
    </row>
    <row r="118" spans="3:39" ht="15">
      <c r="C118"/>
      <c r="D118"/>
      <c r="E118" s="138">
        <f t="shared" si="47"/>
        <v>0</v>
      </c>
      <c r="F118" s="152">
        <f t="shared" si="48"/>
        <v>44338</v>
      </c>
      <c r="G118" s="152">
        <f t="shared" si="49"/>
        <v>44576</v>
      </c>
      <c r="H118" s="164">
        <f t="shared" si="50"/>
        <v>238</v>
      </c>
      <c r="I118" s="154"/>
      <c r="J118"/>
      <c r="K118" s="142">
        <f t="shared" si="51"/>
        <v>0</v>
      </c>
      <c r="L118" s="155">
        <f t="shared" si="52"/>
        <v>0.15</v>
      </c>
      <c r="M118" s="156" t="str">
        <f t="shared" si="53"/>
        <v/>
      </c>
      <c r="N118" s="155">
        <f t="shared" si="54"/>
        <v>0.05</v>
      </c>
      <c r="O118" s="156" t="str">
        <f t="shared" si="55"/>
        <v/>
      </c>
      <c r="P118" s="155">
        <f t="shared" si="56"/>
        <v>0.15</v>
      </c>
      <c r="Q118" s="157" t="str">
        <f t="shared" si="68"/>
        <v/>
      </c>
      <c r="R118" s="158">
        <f t="shared" si="45"/>
        <v>100</v>
      </c>
      <c r="S118" s="159" t="str">
        <f t="shared" si="69"/>
        <v/>
      </c>
      <c r="T118" s="160">
        <f t="shared" si="46"/>
        <v>1000</v>
      </c>
      <c r="U118" s="159" t="str">
        <f t="shared" si="70"/>
        <v/>
      </c>
      <c r="V118" s="148" t="s">
        <v>108</v>
      </c>
      <c r="W118" s="149"/>
      <c r="X118" s="149"/>
      <c r="Y118" s="149"/>
      <c r="Z118" s="145" t="str">
        <f t="shared" si="59"/>
        <v xml:space="preserve"> </v>
      </c>
      <c r="AA118" s="170" t="str">
        <f>IF(W118&gt;0,VLOOKUP(V118,'AE Tables'!$B$14:$E$23,$H$3,FALSE)," ")</f>
        <v xml:space="preserve"> </v>
      </c>
      <c r="AB118" s="147" t="str">
        <f t="shared" si="58"/>
        <v xml:space="preserve"> </v>
      </c>
      <c r="AC118" s="171">
        <f>IF(U118&gt;0,VLOOKUP($AC$6,'AE Tables'!$B$24:$E$24,$H$3,FALSE)," ")</f>
        <v>8</v>
      </c>
      <c r="AD118" s="159" t="str">
        <f t="shared" si="60"/>
        <v/>
      </c>
      <c r="AE118" s="162"/>
      <c r="AF118" s="157" t="str">
        <f t="shared" si="61"/>
        <v/>
      </c>
      <c r="AG118" s="159" t="e">
        <f t="shared" si="62"/>
        <v>#VALUE!</v>
      </c>
      <c r="AH118" s="157" t="str">
        <f t="shared" si="63"/>
        <v/>
      </c>
      <c r="AI118" s="159" t="str">
        <f t="shared" si="64"/>
        <v/>
      </c>
      <c r="AJ118" s="163">
        <f t="shared" si="57"/>
        <v>0.3</v>
      </c>
      <c r="AK118" s="195" t="e">
        <f t="shared" si="65"/>
        <v>#VALUE!</v>
      </c>
      <c r="AL118" s="157" t="e">
        <f t="shared" si="66"/>
        <v>#VALUE!</v>
      </c>
      <c r="AM118" s="157" t="e">
        <f t="shared" si="67"/>
        <v>#VALUE!</v>
      </c>
    </row>
    <row r="119" spans="3:39" ht="15">
      <c r="C119"/>
      <c r="D119"/>
      <c r="E119" s="138">
        <f t="shared" si="47"/>
        <v>0</v>
      </c>
      <c r="F119" s="152">
        <f t="shared" si="48"/>
        <v>44338</v>
      </c>
      <c r="G119" s="152">
        <f t="shared" si="49"/>
        <v>44576</v>
      </c>
      <c r="H119" s="164">
        <f t="shared" si="50"/>
        <v>238</v>
      </c>
      <c r="I119" s="154"/>
      <c r="J119"/>
      <c r="K119" s="142">
        <f t="shared" si="51"/>
        <v>0</v>
      </c>
      <c r="L119" s="155">
        <f t="shared" si="52"/>
        <v>0.15</v>
      </c>
      <c r="M119" s="156" t="str">
        <f t="shared" si="53"/>
        <v/>
      </c>
      <c r="N119" s="155">
        <f t="shared" si="54"/>
        <v>0.05</v>
      </c>
      <c r="O119" s="156" t="str">
        <f t="shared" si="55"/>
        <v/>
      </c>
      <c r="P119" s="155">
        <f t="shared" si="56"/>
        <v>0.15</v>
      </c>
      <c r="Q119" s="157" t="str">
        <f t="shared" si="68"/>
        <v/>
      </c>
      <c r="R119" s="158">
        <f t="shared" si="45"/>
        <v>100</v>
      </c>
      <c r="S119" s="159" t="str">
        <f t="shared" si="69"/>
        <v/>
      </c>
      <c r="T119" s="160">
        <f t="shared" si="46"/>
        <v>1000</v>
      </c>
      <c r="U119" s="159" t="str">
        <f t="shared" si="70"/>
        <v/>
      </c>
      <c r="V119" s="148" t="s">
        <v>108</v>
      </c>
      <c r="W119" s="161"/>
      <c r="X119" s="161"/>
      <c r="Y119" s="161"/>
      <c r="Z119" s="157" t="str">
        <f t="shared" si="59"/>
        <v xml:space="preserve"> </v>
      </c>
      <c r="AA119" s="170" t="str">
        <f>IF(W119&gt;0,VLOOKUP(V119,'AE Tables'!$B$14:$E$23,$H$3,FALSE)," ")</f>
        <v xml:space="preserve"> </v>
      </c>
      <c r="AB119" s="147" t="str">
        <f t="shared" si="58"/>
        <v xml:space="preserve"> </v>
      </c>
      <c r="AC119" s="171">
        <f>IF(U119&gt;0,VLOOKUP($AC$6,'AE Tables'!$B$24:$E$24,$H$3,FALSE)," ")</f>
        <v>8</v>
      </c>
      <c r="AD119" s="159" t="str">
        <f t="shared" si="60"/>
        <v/>
      </c>
      <c r="AE119" s="162"/>
      <c r="AF119" s="157" t="str">
        <f t="shared" si="61"/>
        <v/>
      </c>
      <c r="AG119" s="159" t="e">
        <f t="shared" si="62"/>
        <v>#VALUE!</v>
      </c>
      <c r="AH119" s="157" t="str">
        <f t="shared" si="63"/>
        <v/>
      </c>
      <c r="AI119" s="159" t="str">
        <f t="shared" si="64"/>
        <v/>
      </c>
      <c r="AJ119" s="163">
        <f t="shared" si="57"/>
        <v>0.3</v>
      </c>
      <c r="AK119" s="195" t="e">
        <f t="shared" si="65"/>
        <v>#VALUE!</v>
      </c>
      <c r="AL119" s="157" t="e">
        <f t="shared" si="66"/>
        <v>#VALUE!</v>
      </c>
      <c r="AM119" s="157" t="e">
        <f t="shared" si="67"/>
        <v>#VALUE!</v>
      </c>
    </row>
    <row r="120" spans="3:39" ht="15">
      <c r="C120"/>
      <c r="D120"/>
      <c r="E120" s="138">
        <f t="shared" si="47"/>
        <v>0</v>
      </c>
      <c r="F120" s="152">
        <f t="shared" si="48"/>
        <v>44338</v>
      </c>
      <c r="G120" s="152">
        <f t="shared" si="49"/>
        <v>44576</v>
      </c>
      <c r="H120" s="164">
        <f t="shared" si="50"/>
        <v>238</v>
      </c>
      <c r="I120" s="154"/>
      <c r="J120"/>
      <c r="K120" s="142">
        <f t="shared" si="51"/>
        <v>0</v>
      </c>
      <c r="L120" s="155">
        <f t="shared" si="52"/>
        <v>0.15</v>
      </c>
      <c r="M120" s="156" t="str">
        <f t="shared" si="53"/>
        <v/>
      </c>
      <c r="N120" s="155">
        <f t="shared" si="54"/>
        <v>0.05</v>
      </c>
      <c r="O120" s="156" t="str">
        <f t="shared" si="55"/>
        <v/>
      </c>
      <c r="P120" s="155">
        <f t="shared" si="56"/>
        <v>0.15</v>
      </c>
      <c r="Q120" s="157" t="str">
        <f t="shared" si="68"/>
        <v/>
      </c>
      <c r="R120" s="158">
        <f t="shared" si="45"/>
        <v>100</v>
      </c>
      <c r="S120" s="159" t="str">
        <f t="shared" si="69"/>
        <v/>
      </c>
      <c r="T120" s="160">
        <f t="shared" si="46"/>
        <v>1000</v>
      </c>
      <c r="U120" s="159" t="str">
        <f t="shared" si="70"/>
        <v/>
      </c>
      <c r="V120" s="148" t="s">
        <v>108</v>
      </c>
      <c r="W120" s="149"/>
      <c r="X120" s="149"/>
      <c r="Y120" s="149"/>
      <c r="Z120" s="145" t="str">
        <f t="shared" si="59"/>
        <v xml:space="preserve"> </v>
      </c>
      <c r="AA120" s="170" t="str">
        <f>IF(W120&gt;0,VLOOKUP(V120,'AE Tables'!$B$14:$E$23,$H$3,FALSE)," ")</f>
        <v xml:space="preserve"> </v>
      </c>
      <c r="AB120" s="147" t="str">
        <f t="shared" si="58"/>
        <v xml:space="preserve"> </v>
      </c>
      <c r="AC120" s="171">
        <f>IF(U120&gt;0,VLOOKUP($AC$6,'AE Tables'!$B$24:$E$24,$H$3,FALSE)," ")</f>
        <v>8</v>
      </c>
      <c r="AD120" s="159" t="str">
        <f t="shared" si="60"/>
        <v/>
      </c>
      <c r="AE120" s="162"/>
      <c r="AF120" s="157" t="str">
        <f t="shared" si="61"/>
        <v/>
      </c>
      <c r="AG120" s="159" t="e">
        <f t="shared" si="62"/>
        <v>#VALUE!</v>
      </c>
      <c r="AH120" s="157" t="str">
        <f t="shared" si="63"/>
        <v/>
      </c>
      <c r="AI120" s="159" t="str">
        <f t="shared" si="64"/>
        <v/>
      </c>
      <c r="AJ120" s="163">
        <f t="shared" si="57"/>
        <v>0.3</v>
      </c>
      <c r="AK120" s="195" t="e">
        <f t="shared" si="65"/>
        <v>#VALUE!</v>
      </c>
      <c r="AL120" s="157" t="e">
        <f t="shared" si="66"/>
        <v>#VALUE!</v>
      </c>
      <c r="AM120" s="157" t="e">
        <f t="shared" si="67"/>
        <v>#VALUE!</v>
      </c>
    </row>
    <row r="121" spans="3:39" ht="15">
      <c r="C121"/>
      <c r="D121"/>
      <c r="E121" s="138">
        <f t="shared" si="47"/>
        <v>0</v>
      </c>
      <c r="F121" s="152">
        <f t="shared" si="48"/>
        <v>44338</v>
      </c>
      <c r="G121" s="152">
        <f t="shared" si="49"/>
        <v>44576</v>
      </c>
      <c r="H121" s="164">
        <f t="shared" si="50"/>
        <v>238</v>
      </c>
      <c r="I121" s="154"/>
      <c r="J121"/>
      <c r="K121" s="142">
        <f t="shared" si="51"/>
        <v>0</v>
      </c>
      <c r="L121" s="155">
        <f t="shared" si="52"/>
        <v>0.15</v>
      </c>
      <c r="M121" s="156" t="str">
        <f t="shared" si="53"/>
        <v/>
      </c>
      <c r="N121" s="155">
        <f t="shared" si="54"/>
        <v>0.05</v>
      </c>
      <c r="O121" s="156" t="str">
        <f t="shared" si="55"/>
        <v/>
      </c>
      <c r="P121" s="155">
        <f t="shared" si="56"/>
        <v>0.15</v>
      </c>
      <c r="Q121" s="157" t="str">
        <f t="shared" si="68"/>
        <v/>
      </c>
      <c r="R121" s="158">
        <f t="shared" si="45"/>
        <v>100</v>
      </c>
      <c r="S121" s="159" t="str">
        <f t="shared" si="69"/>
        <v/>
      </c>
      <c r="T121" s="160">
        <f t="shared" si="46"/>
        <v>1000</v>
      </c>
      <c r="U121" s="159" t="str">
        <f t="shared" si="70"/>
        <v/>
      </c>
      <c r="V121" s="148" t="s">
        <v>108</v>
      </c>
      <c r="W121" s="161"/>
      <c r="X121" s="161"/>
      <c r="Y121" s="161"/>
      <c r="Z121" s="157" t="str">
        <f t="shared" si="59"/>
        <v xml:space="preserve"> </v>
      </c>
      <c r="AA121" s="170" t="str">
        <f>IF(W121&gt;0,VLOOKUP(V121,'AE Tables'!$B$14:$E$23,$H$3,FALSE)," ")</f>
        <v xml:space="preserve"> </v>
      </c>
      <c r="AB121" s="147" t="str">
        <f t="shared" si="58"/>
        <v xml:space="preserve"> </v>
      </c>
      <c r="AC121" s="171">
        <f>IF(U121&gt;0,VLOOKUP($AC$6,'AE Tables'!$B$24:$E$24,$H$3,FALSE)," ")</f>
        <v>8</v>
      </c>
      <c r="AD121" s="159" t="str">
        <f t="shared" si="60"/>
        <v/>
      </c>
      <c r="AE121" s="162"/>
      <c r="AF121" s="157" t="str">
        <f t="shared" si="61"/>
        <v/>
      </c>
      <c r="AG121" s="159" t="e">
        <f t="shared" si="62"/>
        <v>#VALUE!</v>
      </c>
      <c r="AH121" s="157" t="str">
        <f t="shared" si="63"/>
        <v/>
      </c>
      <c r="AI121" s="159" t="str">
        <f t="shared" si="64"/>
        <v/>
      </c>
      <c r="AJ121" s="163">
        <f t="shared" si="57"/>
        <v>0.3</v>
      </c>
      <c r="AK121" s="195" t="e">
        <f t="shared" si="65"/>
        <v>#VALUE!</v>
      </c>
      <c r="AL121" s="157" t="e">
        <f t="shared" si="66"/>
        <v>#VALUE!</v>
      </c>
      <c r="AM121" s="157" t="e">
        <f t="shared" si="67"/>
        <v>#VALUE!</v>
      </c>
    </row>
    <row r="122" spans="3:39" ht="15">
      <c r="C122"/>
      <c r="D122"/>
      <c r="E122" s="138">
        <f t="shared" si="47"/>
        <v>0</v>
      </c>
      <c r="F122" s="152">
        <f t="shared" si="48"/>
        <v>44338</v>
      </c>
      <c r="G122" s="152">
        <f t="shared" si="49"/>
        <v>44576</v>
      </c>
      <c r="H122" s="164">
        <f t="shared" si="50"/>
        <v>238</v>
      </c>
      <c r="I122" s="154"/>
      <c r="J122"/>
      <c r="K122" s="142">
        <f t="shared" si="51"/>
        <v>0</v>
      </c>
      <c r="L122" s="155">
        <f t="shared" si="52"/>
        <v>0.15</v>
      </c>
      <c r="M122" s="156" t="str">
        <f t="shared" si="53"/>
        <v/>
      </c>
      <c r="N122" s="155">
        <f t="shared" si="54"/>
        <v>0.05</v>
      </c>
      <c r="O122" s="156" t="str">
        <f t="shared" si="55"/>
        <v/>
      </c>
      <c r="P122" s="155">
        <f t="shared" si="56"/>
        <v>0.15</v>
      </c>
      <c r="Q122" s="157" t="str">
        <f t="shared" si="68"/>
        <v/>
      </c>
      <c r="R122" s="158">
        <f t="shared" si="45"/>
        <v>100</v>
      </c>
      <c r="S122" s="159" t="str">
        <f t="shared" si="69"/>
        <v/>
      </c>
      <c r="T122" s="160">
        <f t="shared" si="46"/>
        <v>1000</v>
      </c>
      <c r="U122" s="159" t="str">
        <f t="shared" si="70"/>
        <v/>
      </c>
      <c r="V122" s="148" t="s">
        <v>108</v>
      </c>
      <c r="W122" s="149"/>
      <c r="X122" s="149"/>
      <c r="Y122" s="149"/>
      <c r="Z122" s="145" t="str">
        <f t="shared" si="59"/>
        <v xml:space="preserve"> </v>
      </c>
      <c r="AA122" s="170" t="str">
        <f>IF(W122&gt;0,VLOOKUP(V122,'AE Tables'!$B$14:$E$23,$H$3,FALSE)," ")</f>
        <v xml:space="preserve"> </v>
      </c>
      <c r="AB122" s="147" t="str">
        <f t="shared" si="58"/>
        <v xml:space="preserve"> </v>
      </c>
      <c r="AC122" s="171">
        <f>IF(U122&gt;0,VLOOKUP($AC$6,'AE Tables'!$B$24:$E$24,$H$3,FALSE)," ")</f>
        <v>8</v>
      </c>
      <c r="AD122" s="159" t="str">
        <f t="shared" si="60"/>
        <v/>
      </c>
      <c r="AE122" s="162"/>
      <c r="AF122" s="157" t="str">
        <f t="shared" si="61"/>
        <v/>
      </c>
      <c r="AG122" s="159" t="e">
        <f t="shared" si="62"/>
        <v>#VALUE!</v>
      </c>
      <c r="AH122" s="157" t="str">
        <f t="shared" si="63"/>
        <v/>
      </c>
      <c r="AI122" s="159" t="str">
        <f t="shared" si="64"/>
        <v/>
      </c>
      <c r="AJ122" s="163">
        <f t="shared" si="57"/>
        <v>0.3</v>
      </c>
      <c r="AK122" s="195" t="e">
        <f t="shared" si="65"/>
        <v>#VALUE!</v>
      </c>
      <c r="AL122" s="157" t="e">
        <f t="shared" si="66"/>
        <v>#VALUE!</v>
      </c>
      <c r="AM122" s="157" t="e">
        <f t="shared" si="67"/>
        <v>#VALUE!</v>
      </c>
    </row>
    <row r="123" spans="3:39" ht="15">
      <c r="C123"/>
      <c r="D123"/>
      <c r="E123" s="138">
        <f t="shared" si="47"/>
        <v>0</v>
      </c>
      <c r="F123" s="152">
        <f t="shared" si="48"/>
        <v>44338</v>
      </c>
      <c r="G123" s="152">
        <f t="shared" si="49"/>
        <v>44576</v>
      </c>
      <c r="H123" s="164">
        <f t="shared" si="50"/>
        <v>238</v>
      </c>
      <c r="I123" s="154"/>
      <c r="J123"/>
      <c r="K123" s="142">
        <f t="shared" si="51"/>
        <v>0</v>
      </c>
      <c r="L123" s="155">
        <f t="shared" si="52"/>
        <v>0.15</v>
      </c>
      <c r="M123" s="156" t="str">
        <f t="shared" si="53"/>
        <v/>
      </c>
      <c r="N123" s="155">
        <f t="shared" si="54"/>
        <v>0.05</v>
      </c>
      <c r="O123" s="156" t="str">
        <f t="shared" si="55"/>
        <v/>
      </c>
      <c r="P123" s="155">
        <f t="shared" si="56"/>
        <v>0.15</v>
      </c>
      <c r="Q123" s="157" t="str">
        <f t="shared" si="68"/>
        <v/>
      </c>
      <c r="R123" s="158">
        <f t="shared" si="45"/>
        <v>100</v>
      </c>
      <c r="S123" s="159" t="str">
        <f t="shared" si="69"/>
        <v/>
      </c>
      <c r="T123" s="160">
        <f t="shared" si="46"/>
        <v>1000</v>
      </c>
      <c r="U123" s="159" t="str">
        <f t="shared" si="70"/>
        <v/>
      </c>
      <c r="V123" s="148" t="s">
        <v>108</v>
      </c>
      <c r="W123" s="161"/>
      <c r="X123" s="161"/>
      <c r="Y123" s="161"/>
      <c r="Z123" s="157" t="str">
        <f t="shared" si="59"/>
        <v xml:space="preserve"> </v>
      </c>
      <c r="AA123" s="170" t="str">
        <f>IF(W123&gt;0,VLOOKUP(V123,'AE Tables'!$B$14:$E$23,$H$3,FALSE)," ")</f>
        <v xml:space="preserve"> </v>
      </c>
      <c r="AB123" s="147" t="str">
        <f t="shared" si="58"/>
        <v xml:space="preserve"> </v>
      </c>
      <c r="AC123" s="171">
        <f>IF(U123&gt;0,VLOOKUP($AC$6,'AE Tables'!$B$24:$E$24,$H$3,FALSE)," ")</f>
        <v>8</v>
      </c>
      <c r="AD123" s="159" t="str">
        <f t="shared" si="60"/>
        <v/>
      </c>
      <c r="AE123" s="162"/>
      <c r="AF123" s="157" t="str">
        <f t="shared" si="61"/>
        <v/>
      </c>
      <c r="AG123" s="159" t="e">
        <f t="shared" si="62"/>
        <v>#VALUE!</v>
      </c>
      <c r="AH123" s="157" t="str">
        <f t="shared" si="63"/>
        <v/>
      </c>
      <c r="AI123" s="159" t="str">
        <f t="shared" si="64"/>
        <v/>
      </c>
      <c r="AJ123" s="163">
        <f t="shared" si="57"/>
        <v>0.3</v>
      </c>
      <c r="AK123" s="195" t="e">
        <f t="shared" si="65"/>
        <v>#VALUE!</v>
      </c>
      <c r="AL123" s="157" t="e">
        <f t="shared" si="66"/>
        <v>#VALUE!</v>
      </c>
      <c r="AM123" s="157" t="e">
        <f t="shared" si="67"/>
        <v>#VALUE!</v>
      </c>
    </row>
    <row r="124" spans="3:39" ht="15">
      <c r="C124"/>
      <c r="D124"/>
      <c r="E124" s="138">
        <f t="shared" si="47"/>
        <v>0</v>
      </c>
      <c r="F124" s="152">
        <f t="shared" si="48"/>
        <v>44338</v>
      </c>
      <c r="G124" s="152">
        <f t="shared" si="49"/>
        <v>44576</v>
      </c>
      <c r="H124" s="164">
        <f t="shared" si="50"/>
        <v>238</v>
      </c>
      <c r="I124" s="154"/>
      <c r="J124"/>
      <c r="K124" s="142">
        <f t="shared" si="51"/>
        <v>0</v>
      </c>
      <c r="L124" s="155">
        <f t="shared" si="52"/>
        <v>0.15</v>
      </c>
      <c r="M124" s="156" t="str">
        <f t="shared" si="53"/>
        <v/>
      </c>
      <c r="N124" s="155">
        <f t="shared" si="54"/>
        <v>0.05</v>
      </c>
      <c r="O124" s="156" t="str">
        <f t="shared" si="55"/>
        <v/>
      </c>
      <c r="P124" s="155">
        <f t="shared" si="56"/>
        <v>0.15</v>
      </c>
      <c r="Q124" s="157" t="str">
        <f t="shared" si="68"/>
        <v/>
      </c>
      <c r="R124" s="158">
        <f t="shared" si="45"/>
        <v>100</v>
      </c>
      <c r="S124" s="159" t="str">
        <f t="shared" si="69"/>
        <v/>
      </c>
      <c r="T124" s="160">
        <f t="shared" si="46"/>
        <v>1000</v>
      </c>
      <c r="U124" s="159" t="str">
        <f t="shared" si="70"/>
        <v/>
      </c>
      <c r="V124" s="148" t="s">
        <v>108</v>
      </c>
      <c r="W124" s="149"/>
      <c r="X124" s="149"/>
      <c r="Y124" s="149"/>
      <c r="Z124" s="145" t="str">
        <f t="shared" si="59"/>
        <v xml:space="preserve"> </v>
      </c>
      <c r="AA124" s="170" t="str">
        <f>IF(W124&gt;0,VLOOKUP(V124,'AE Tables'!$B$14:$E$23,$H$3,FALSE)," ")</f>
        <v xml:space="preserve"> </v>
      </c>
      <c r="AB124" s="147" t="str">
        <f t="shared" si="58"/>
        <v xml:space="preserve"> </v>
      </c>
      <c r="AC124" s="171">
        <f>IF(U124&gt;0,VLOOKUP($AC$6,'AE Tables'!$B$24:$E$24,$H$3,FALSE)," ")</f>
        <v>8</v>
      </c>
      <c r="AD124" s="159" t="str">
        <f t="shared" si="60"/>
        <v/>
      </c>
      <c r="AE124" s="162"/>
      <c r="AF124" s="157" t="str">
        <f t="shared" si="61"/>
        <v/>
      </c>
      <c r="AG124" s="159" t="e">
        <f t="shared" si="62"/>
        <v>#VALUE!</v>
      </c>
      <c r="AH124" s="157" t="str">
        <f t="shared" si="63"/>
        <v/>
      </c>
      <c r="AI124" s="159" t="str">
        <f t="shared" si="64"/>
        <v/>
      </c>
      <c r="AJ124" s="163">
        <f t="shared" si="57"/>
        <v>0.3</v>
      </c>
      <c r="AK124" s="195" t="e">
        <f t="shared" si="65"/>
        <v>#VALUE!</v>
      </c>
      <c r="AL124" s="157" t="e">
        <f t="shared" si="66"/>
        <v>#VALUE!</v>
      </c>
      <c r="AM124" s="157" t="e">
        <f t="shared" si="67"/>
        <v>#VALUE!</v>
      </c>
    </row>
    <row r="125" spans="3:39" ht="15">
      <c r="C125"/>
      <c r="D125"/>
      <c r="E125" s="138">
        <f t="shared" si="47"/>
        <v>0</v>
      </c>
      <c r="F125" s="152">
        <f t="shared" si="48"/>
        <v>44338</v>
      </c>
      <c r="G125" s="152">
        <f t="shared" si="49"/>
        <v>44576</v>
      </c>
      <c r="H125" s="164">
        <f t="shared" si="50"/>
        <v>238</v>
      </c>
      <c r="I125" s="154"/>
      <c r="J125"/>
      <c r="K125" s="142">
        <f t="shared" si="51"/>
        <v>0</v>
      </c>
      <c r="L125" s="155">
        <f t="shared" si="52"/>
        <v>0.15</v>
      </c>
      <c r="M125" s="156" t="str">
        <f t="shared" si="53"/>
        <v/>
      </c>
      <c r="N125" s="155">
        <f t="shared" si="54"/>
        <v>0.05</v>
      </c>
      <c r="O125" s="156" t="str">
        <f t="shared" si="55"/>
        <v/>
      </c>
      <c r="P125" s="155">
        <f t="shared" si="56"/>
        <v>0.15</v>
      </c>
      <c r="Q125" s="157" t="str">
        <f t="shared" si="68"/>
        <v/>
      </c>
      <c r="R125" s="158">
        <f t="shared" si="45"/>
        <v>100</v>
      </c>
      <c r="S125" s="159" t="str">
        <f t="shared" si="69"/>
        <v/>
      </c>
      <c r="T125" s="160">
        <f t="shared" si="46"/>
        <v>1000</v>
      </c>
      <c r="U125" s="159" t="str">
        <f t="shared" si="70"/>
        <v/>
      </c>
      <c r="V125" s="148" t="s">
        <v>108</v>
      </c>
      <c r="W125" s="161"/>
      <c r="X125" s="161"/>
      <c r="Y125" s="161"/>
      <c r="Z125" s="157" t="str">
        <f t="shared" si="59"/>
        <v xml:space="preserve"> </v>
      </c>
      <c r="AA125" s="170" t="str">
        <f>IF(W125&gt;0,VLOOKUP(V125,'AE Tables'!$B$14:$E$23,$H$3,FALSE)," ")</f>
        <v xml:space="preserve"> </v>
      </c>
      <c r="AB125" s="147" t="str">
        <f t="shared" si="58"/>
        <v xml:space="preserve"> </v>
      </c>
      <c r="AC125" s="171">
        <f>IF(U125&gt;0,VLOOKUP($AC$6,'AE Tables'!$B$24:$E$24,$H$3,FALSE)," ")</f>
        <v>8</v>
      </c>
      <c r="AD125" s="159" t="str">
        <f t="shared" si="60"/>
        <v/>
      </c>
      <c r="AE125" s="162"/>
      <c r="AF125" s="157" t="str">
        <f t="shared" si="61"/>
        <v/>
      </c>
      <c r="AG125" s="159" t="e">
        <f t="shared" si="62"/>
        <v>#VALUE!</v>
      </c>
      <c r="AH125" s="157" t="str">
        <f t="shared" si="63"/>
        <v/>
      </c>
      <c r="AI125" s="159" t="str">
        <f t="shared" si="64"/>
        <v/>
      </c>
      <c r="AJ125" s="163">
        <f t="shared" si="57"/>
        <v>0.3</v>
      </c>
      <c r="AK125" s="195" t="e">
        <f t="shared" si="65"/>
        <v>#VALUE!</v>
      </c>
      <c r="AL125" s="157" t="e">
        <f t="shared" si="66"/>
        <v>#VALUE!</v>
      </c>
      <c r="AM125" s="157" t="e">
        <f t="shared" si="67"/>
        <v>#VALUE!</v>
      </c>
    </row>
    <row r="126" spans="3:39" ht="15">
      <c r="C126"/>
      <c r="D126"/>
      <c r="E126" s="138">
        <f t="shared" si="47"/>
        <v>0</v>
      </c>
      <c r="F126" s="152">
        <f t="shared" si="48"/>
        <v>44338</v>
      </c>
      <c r="G126" s="152">
        <f t="shared" si="49"/>
        <v>44576</v>
      </c>
      <c r="H126" s="164">
        <f t="shared" si="50"/>
        <v>238</v>
      </c>
      <c r="I126" s="154"/>
      <c r="J126"/>
      <c r="K126" s="142">
        <f t="shared" si="51"/>
        <v>0</v>
      </c>
      <c r="L126" s="155">
        <f t="shared" si="52"/>
        <v>0.15</v>
      </c>
      <c r="M126" s="156" t="str">
        <f t="shared" si="53"/>
        <v/>
      </c>
      <c r="N126" s="155">
        <f t="shared" si="54"/>
        <v>0.05</v>
      </c>
      <c r="O126" s="156" t="str">
        <f t="shared" si="55"/>
        <v/>
      </c>
      <c r="P126" s="155">
        <f t="shared" si="56"/>
        <v>0.15</v>
      </c>
      <c r="Q126" s="157" t="str">
        <f t="shared" si="68"/>
        <v/>
      </c>
      <c r="R126" s="158">
        <f t="shared" si="45"/>
        <v>100</v>
      </c>
      <c r="S126" s="159" t="str">
        <f t="shared" si="69"/>
        <v/>
      </c>
      <c r="T126" s="160">
        <f t="shared" si="46"/>
        <v>1000</v>
      </c>
      <c r="U126" s="159" t="str">
        <f t="shared" si="70"/>
        <v/>
      </c>
      <c r="V126" s="148" t="s">
        <v>108</v>
      </c>
      <c r="W126" s="149"/>
      <c r="X126" s="149"/>
      <c r="Y126" s="149"/>
      <c r="Z126" s="145" t="str">
        <f t="shared" si="59"/>
        <v xml:space="preserve"> </v>
      </c>
      <c r="AA126" s="170" t="str">
        <f>IF(W126&gt;0,VLOOKUP(V126,'AE Tables'!$B$14:$E$23,$H$3,FALSE)," ")</f>
        <v xml:space="preserve"> </v>
      </c>
      <c r="AB126" s="147" t="str">
        <f t="shared" si="58"/>
        <v xml:space="preserve"> </v>
      </c>
      <c r="AC126" s="171">
        <f>IF(U126&gt;0,VLOOKUP($AC$6,'AE Tables'!$B$24:$E$24,$H$3,FALSE)," ")</f>
        <v>8</v>
      </c>
      <c r="AD126" s="159" t="str">
        <f t="shared" si="60"/>
        <v/>
      </c>
      <c r="AE126" s="162"/>
      <c r="AF126" s="157" t="str">
        <f t="shared" si="61"/>
        <v/>
      </c>
      <c r="AG126" s="159" t="e">
        <f t="shared" si="62"/>
        <v>#VALUE!</v>
      </c>
      <c r="AH126" s="157" t="str">
        <f t="shared" si="63"/>
        <v/>
      </c>
      <c r="AI126" s="159" t="str">
        <f t="shared" si="64"/>
        <v/>
      </c>
      <c r="AJ126" s="163">
        <f t="shared" si="57"/>
        <v>0.3</v>
      </c>
      <c r="AK126" s="195" t="e">
        <f t="shared" si="65"/>
        <v>#VALUE!</v>
      </c>
      <c r="AL126" s="157" t="e">
        <f t="shared" si="66"/>
        <v>#VALUE!</v>
      </c>
      <c r="AM126" s="157" t="e">
        <f t="shared" si="67"/>
        <v>#VALUE!</v>
      </c>
    </row>
    <row r="127" spans="3:39" ht="15">
      <c r="C127"/>
      <c r="D127"/>
      <c r="E127" s="138">
        <f t="shared" si="47"/>
        <v>0</v>
      </c>
      <c r="F127" s="152">
        <f t="shared" si="48"/>
        <v>44338</v>
      </c>
      <c r="G127" s="152">
        <f t="shared" si="49"/>
        <v>44576</v>
      </c>
      <c r="H127" s="164">
        <f t="shared" si="50"/>
        <v>238</v>
      </c>
      <c r="I127" s="154"/>
      <c r="J127"/>
      <c r="K127" s="142">
        <f t="shared" si="51"/>
        <v>0</v>
      </c>
      <c r="L127" s="155">
        <f t="shared" si="52"/>
        <v>0.15</v>
      </c>
      <c r="M127" s="156" t="str">
        <f t="shared" si="53"/>
        <v/>
      </c>
      <c r="N127" s="155">
        <f t="shared" si="54"/>
        <v>0.05</v>
      </c>
      <c r="O127" s="156" t="str">
        <f t="shared" si="55"/>
        <v/>
      </c>
      <c r="P127" s="155">
        <f t="shared" si="56"/>
        <v>0.15</v>
      </c>
      <c r="Q127" s="157" t="str">
        <f t="shared" si="68"/>
        <v/>
      </c>
      <c r="R127" s="158">
        <f t="shared" si="45"/>
        <v>100</v>
      </c>
      <c r="S127" s="159" t="str">
        <f t="shared" si="69"/>
        <v/>
      </c>
      <c r="T127" s="160">
        <f t="shared" si="46"/>
        <v>1000</v>
      </c>
      <c r="U127" s="159" t="str">
        <f t="shared" si="70"/>
        <v/>
      </c>
      <c r="V127" s="148" t="s">
        <v>108</v>
      </c>
      <c r="W127" s="161"/>
      <c r="X127" s="161"/>
      <c r="Y127" s="161"/>
      <c r="Z127" s="157" t="str">
        <f t="shared" si="59"/>
        <v xml:space="preserve"> </v>
      </c>
      <c r="AA127" s="170" t="str">
        <f>IF(W127&gt;0,VLOOKUP(V127,'AE Tables'!$B$14:$E$23,$H$3,FALSE)," ")</f>
        <v xml:space="preserve"> </v>
      </c>
      <c r="AB127" s="147" t="str">
        <f t="shared" si="58"/>
        <v xml:space="preserve"> </v>
      </c>
      <c r="AC127" s="171">
        <f>IF(U127&gt;0,VLOOKUP($AC$6,'AE Tables'!$B$24:$E$24,$H$3,FALSE)," ")</f>
        <v>8</v>
      </c>
      <c r="AD127" s="159" t="str">
        <f t="shared" si="60"/>
        <v/>
      </c>
      <c r="AE127" s="162"/>
      <c r="AF127" s="157" t="str">
        <f t="shared" si="61"/>
        <v/>
      </c>
      <c r="AG127" s="159" t="e">
        <f t="shared" si="62"/>
        <v>#VALUE!</v>
      </c>
      <c r="AH127" s="157" t="str">
        <f t="shared" si="63"/>
        <v/>
      </c>
      <c r="AI127" s="159" t="str">
        <f t="shared" si="64"/>
        <v/>
      </c>
      <c r="AJ127" s="163">
        <f t="shared" si="57"/>
        <v>0.3</v>
      </c>
      <c r="AK127" s="195" t="e">
        <f t="shared" si="65"/>
        <v>#VALUE!</v>
      </c>
      <c r="AL127" s="157" t="e">
        <f t="shared" si="66"/>
        <v>#VALUE!</v>
      </c>
      <c r="AM127" s="157" t="e">
        <f t="shared" si="67"/>
        <v>#VALUE!</v>
      </c>
    </row>
    <row r="128" spans="3:39" ht="15">
      <c r="C128"/>
      <c r="D128"/>
      <c r="E128" s="138">
        <f t="shared" si="47"/>
        <v>0</v>
      </c>
      <c r="F128" s="152">
        <f t="shared" si="48"/>
        <v>44338</v>
      </c>
      <c r="G128" s="152">
        <f t="shared" si="49"/>
        <v>44576</v>
      </c>
      <c r="H128" s="164">
        <f t="shared" si="50"/>
        <v>238</v>
      </c>
      <c r="I128" s="154"/>
      <c r="J128"/>
      <c r="K128" s="142">
        <f t="shared" si="51"/>
        <v>0</v>
      </c>
      <c r="L128" s="155">
        <f t="shared" si="52"/>
        <v>0.15</v>
      </c>
      <c r="M128" s="156" t="str">
        <f t="shared" si="53"/>
        <v/>
      </c>
      <c r="N128" s="155">
        <f t="shared" si="54"/>
        <v>0.05</v>
      </c>
      <c r="O128" s="156" t="str">
        <f t="shared" si="55"/>
        <v/>
      </c>
      <c r="P128" s="155">
        <f t="shared" si="56"/>
        <v>0.15</v>
      </c>
      <c r="Q128" s="157" t="str">
        <f t="shared" si="68"/>
        <v/>
      </c>
      <c r="R128" s="158">
        <f t="shared" si="45"/>
        <v>100</v>
      </c>
      <c r="S128" s="159" t="str">
        <f t="shared" si="69"/>
        <v/>
      </c>
      <c r="T128" s="160">
        <f t="shared" si="46"/>
        <v>1000</v>
      </c>
      <c r="U128" s="159" t="str">
        <f t="shared" si="70"/>
        <v/>
      </c>
      <c r="V128" s="148" t="s">
        <v>108</v>
      </c>
      <c r="W128" s="149"/>
      <c r="X128" s="149"/>
      <c r="Y128" s="149"/>
      <c r="Z128" s="145" t="str">
        <f t="shared" si="59"/>
        <v xml:space="preserve"> </v>
      </c>
      <c r="AA128" s="170" t="str">
        <f>IF(W128&gt;0,VLOOKUP(V128,'AE Tables'!$B$14:$E$23,$H$3,FALSE)," ")</f>
        <v xml:space="preserve"> </v>
      </c>
      <c r="AB128" s="147" t="str">
        <f t="shared" si="58"/>
        <v xml:space="preserve"> </v>
      </c>
      <c r="AC128" s="171">
        <f>IF(U128&gt;0,VLOOKUP($AC$6,'AE Tables'!$B$24:$E$24,$H$3,FALSE)," ")</f>
        <v>8</v>
      </c>
      <c r="AD128" s="159" t="str">
        <f t="shared" si="60"/>
        <v/>
      </c>
      <c r="AE128" s="162"/>
      <c r="AF128" s="157" t="str">
        <f t="shared" si="61"/>
        <v/>
      </c>
      <c r="AG128" s="159" t="e">
        <f t="shared" si="62"/>
        <v>#VALUE!</v>
      </c>
      <c r="AH128" s="157" t="str">
        <f t="shared" si="63"/>
        <v/>
      </c>
      <c r="AI128" s="159" t="str">
        <f t="shared" si="64"/>
        <v/>
      </c>
      <c r="AJ128" s="163">
        <f t="shared" si="57"/>
        <v>0.3</v>
      </c>
      <c r="AK128" s="195" t="e">
        <f t="shared" si="65"/>
        <v>#VALUE!</v>
      </c>
      <c r="AL128" s="157" t="e">
        <f t="shared" si="66"/>
        <v>#VALUE!</v>
      </c>
      <c r="AM128" s="157" t="e">
        <f t="shared" si="67"/>
        <v>#VALUE!</v>
      </c>
    </row>
    <row r="129" spans="3:39" ht="15">
      <c r="C129"/>
      <c r="D129"/>
      <c r="E129" s="138">
        <f t="shared" si="47"/>
        <v>0</v>
      </c>
      <c r="F129" s="152">
        <f t="shared" si="48"/>
        <v>44338</v>
      </c>
      <c r="G129" s="152">
        <f t="shared" si="49"/>
        <v>44576</v>
      </c>
      <c r="H129" s="164">
        <f t="shared" si="50"/>
        <v>238</v>
      </c>
      <c r="I129" s="154"/>
      <c r="J129"/>
      <c r="K129" s="142">
        <f t="shared" si="51"/>
        <v>0</v>
      </c>
      <c r="L129" s="155">
        <f t="shared" si="52"/>
        <v>0.15</v>
      </c>
      <c r="M129" s="156" t="str">
        <f t="shared" si="53"/>
        <v/>
      </c>
      <c r="N129" s="155">
        <f t="shared" si="54"/>
        <v>0.05</v>
      </c>
      <c r="O129" s="156" t="str">
        <f t="shared" si="55"/>
        <v/>
      </c>
      <c r="P129" s="155">
        <f t="shared" si="56"/>
        <v>0.15</v>
      </c>
      <c r="Q129" s="157" t="str">
        <f t="shared" si="68"/>
        <v/>
      </c>
      <c r="R129" s="158">
        <f t="shared" si="45"/>
        <v>100</v>
      </c>
      <c r="S129" s="159" t="str">
        <f t="shared" si="69"/>
        <v/>
      </c>
      <c r="T129" s="160">
        <f t="shared" si="46"/>
        <v>1000</v>
      </c>
      <c r="U129" s="159" t="str">
        <f t="shared" si="70"/>
        <v/>
      </c>
      <c r="V129" s="148" t="s">
        <v>108</v>
      </c>
      <c r="W129" s="161"/>
      <c r="X129" s="161"/>
      <c r="Y129" s="161"/>
      <c r="Z129" s="157" t="str">
        <f t="shared" si="59"/>
        <v xml:space="preserve"> </v>
      </c>
      <c r="AA129" s="170" t="str">
        <f>IF(W129&gt;0,VLOOKUP(V129,'AE Tables'!$B$14:$E$23,$H$3,FALSE)," ")</f>
        <v xml:space="preserve"> </v>
      </c>
      <c r="AB129" s="147" t="str">
        <f t="shared" si="58"/>
        <v xml:space="preserve"> </v>
      </c>
      <c r="AC129" s="171">
        <f>IF(U129&gt;0,VLOOKUP($AC$6,'AE Tables'!$B$24:$E$24,$H$3,FALSE)," ")</f>
        <v>8</v>
      </c>
      <c r="AD129" s="159" t="str">
        <f t="shared" si="60"/>
        <v/>
      </c>
      <c r="AE129" s="162"/>
      <c r="AF129" s="157" t="str">
        <f t="shared" si="61"/>
        <v/>
      </c>
      <c r="AG129" s="159" t="e">
        <f t="shared" si="62"/>
        <v>#VALUE!</v>
      </c>
      <c r="AH129" s="157" t="str">
        <f t="shared" si="63"/>
        <v/>
      </c>
      <c r="AI129" s="159" t="str">
        <f t="shared" si="64"/>
        <v/>
      </c>
      <c r="AJ129" s="163">
        <f t="shared" si="57"/>
        <v>0.3</v>
      </c>
      <c r="AK129" s="195" t="e">
        <f t="shared" si="65"/>
        <v>#VALUE!</v>
      </c>
      <c r="AL129" s="157" t="e">
        <f t="shared" si="66"/>
        <v>#VALUE!</v>
      </c>
      <c r="AM129" s="157" t="e">
        <f t="shared" si="67"/>
        <v>#VALUE!</v>
      </c>
    </row>
    <row r="130" spans="3:39" ht="15">
      <c r="C130"/>
      <c r="D130"/>
      <c r="E130" s="138">
        <f t="shared" si="47"/>
        <v>0</v>
      </c>
      <c r="F130" s="152">
        <f t="shared" si="48"/>
        <v>44338</v>
      </c>
      <c r="G130" s="152">
        <f t="shared" si="49"/>
        <v>44576</v>
      </c>
      <c r="H130" s="164">
        <f t="shared" si="50"/>
        <v>238</v>
      </c>
      <c r="I130" s="154"/>
      <c r="J130"/>
      <c r="K130" s="142">
        <f t="shared" si="51"/>
        <v>0</v>
      </c>
      <c r="L130" s="155">
        <f t="shared" si="52"/>
        <v>0.15</v>
      </c>
      <c r="M130" s="156" t="str">
        <f t="shared" si="53"/>
        <v/>
      </c>
      <c r="N130" s="155">
        <f t="shared" si="54"/>
        <v>0.05</v>
      </c>
      <c r="O130" s="156" t="str">
        <f t="shared" si="55"/>
        <v/>
      </c>
      <c r="P130" s="155">
        <f t="shared" si="56"/>
        <v>0.15</v>
      </c>
      <c r="Q130" s="157" t="str">
        <f t="shared" si="68"/>
        <v/>
      </c>
      <c r="R130" s="158">
        <f t="shared" si="45"/>
        <v>100</v>
      </c>
      <c r="S130" s="159" t="str">
        <f t="shared" si="69"/>
        <v/>
      </c>
      <c r="T130" s="160">
        <f t="shared" si="46"/>
        <v>1000</v>
      </c>
      <c r="U130" s="159" t="str">
        <f t="shared" si="70"/>
        <v/>
      </c>
      <c r="V130" s="148" t="s">
        <v>108</v>
      </c>
      <c r="W130" s="149"/>
      <c r="X130" s="149"/>
      <c r="Y130" s="149"/>
      <c r="Z130" s="145" t="str">
        <f t="shared" si="59"/>
        <v xml:space="preserve"> </v>
      </c>
      <c r="AA130" s="170" t="str">
        <f>IF(W130&gt;0,VLOOKUP(V130,'AE Tables'!$B$14:$E$23,$H$3,FALSE)," ")</f>
        <v xml:space="preserve"> </v>
      </c>
      <c r="AB130" s="147" t="str">
        <f t="shared" si="58"/>
        <v xml:space="preserve"> </v>
      </c>
      <c r="AC130" s="171">
        <f>IF(U130&gt;0,VLOOKUP($AC$6,'AE Tables'!$B$24:$E$24,$H$3,FALSE)," ")</f>
        <v>8</v>
      </c>
      <c r="AD130" s="159" t="str">
        <f t="shared" si="60"/>
        <v/>
      </c>
      <c r="AE130" s="162"/>
      <c r="AF130" s="157" t="str">
        <f t="shared" si="61"/>
        <v/>
      </c>
      <c r="AG130" s="159" t="e">
        <f t="shared" si="62"/>
        <v>#VALUE!</v>
      </c>
      <c r="AH130" s="157" t="str">
        <f t="shared" si="63"/>
        <v/>
      </c>
      <c r="AI130" s="159" t="str">
        <f t="shared" si="64"/>
        <v/>
      </c>
      <c r="AJ130" s="163">
        <f t="shared" si="57"/>
        <v>0.3</v>
      </c>
      <c r="AK130" s="195" t="e">
        <f t="shared" si="65"/>
        <v>#VALUE!</v>
      </c>
      <c r="AL130" s="157" t="e">
        <f t="shared" si="66"/>
        <v>#VALUE!</v>
      </c>
      <c r="AM130" s="157" t="e">
        <f t="shared" si="67"/>
        <v>#VALUE!</v>
      </c>
    </row>
    <row r="131" spans="3:39" ht="15">
      <c r="C131"/>
      <c r="D131"/>
      <c r="E131" s="138">
        <f t="shared" si="47"/>
        <v>0</v>
      </c>
      <c r="F131" s="152">
        <f t="shared" si="48"/>
        <v>44338</v>
      </c>
      <c r="G131" s="152">
        <f t="shared" si="49"/>
        <v>44576</v>
      </c>
      <c r="H131" s="164">
        <f t="shared" si="50"/>
        <v>238</v>
      </c>
      <c r="I131" s="154"/>
      <c r="J131"/>
      <c r="K131" s="142">
        <f t="shared" si="51"/>
        <v>0</v>
      </c>
      <c r="L131" s="155">
        <f t="shared" si="52"/>
        <v>0.15</v>
      </c>
      <c r="M131" s="156" t="str">
        <f t="shared" si="53"/>
        <v/>
      </c>
      <c r="N131" s="155">
        <f t="shared" si="54"/>
        <v>0.05</v>
      </c>
      <c r="O131" s="156" t="str">
        <f t="shared" si="55"/>
        <v/>
      </c>
      <c r="P131" s="155">
        <f t="shared" si="56"/>
        <v>0.15</v>
      </c>
      <c r="Q131" s="157" t="str">
        <f t="shared" si="68"/>
        <v/>
      </c>
      <c r="R131" s="158">
        <f t="shared" si="45"/>
        <v>100</v>
      </c>
      <c r="S131" s="159" t="str">
        <f t="shared" si="69"/>
        <v/>
      </c>
      <c r="T131" s="160">
        <f t="shared" si="46"/>
        <v>1000</v>
      </c>
      <c r="U131" s="159" t="str">
        <f t="shared" si="70"/>
        <v/>
      </c>
      <c r="V131" s="148" t="s">
        <v>108</v>
      </c>
      <c r="W131" s="161"/>
      <c r="X131" s="161"/>
      <c r="Y131" s="161"/>
      <c r="Z131" s="157" t="str">
        <f t="shared" si="59"/>
        <v xml:space="preserve"> </v>
      </c>
      <c r="AA131" s="170" t="str">
        <f>IF(W131&gt;0,VLOOKUP(V131,'AE Tables'!$B$14:$E$23,$H$3,FALSE)," ")</f>
        <v xml:space="preserve"> </v>
      </c>
      <c r="AB131" s="147" t="str">
        <f t="shared" si="58"/>
        <v xml:space="preserve"> </v>
      </c>
      <c r="AC131" s="171">
        <f>IF(U131&gt;0,VLOOKUP($AC$6,'AE Tables'!$B$24:$E$24,$H$3,FALSE)," ")</f>
        <v>8</v>
      </c>
      <c r="AD131" s="159" t="str">
        <f t="shared" si="60"/>
        <v/>
      </c>
      <c r="AE131" s="162"/>
      <c r="AF131" s="157" t="str">
        <f t="shared" si="61"/>
        <v/>
      </c>
      <c r="AG131" s="159" t="e">
        <f t="shared" si="62"/>
        <v>#VALUE!</v>
      </c>
      <c r="AH131" s="157" t="str">
        <f t="shared" si="63"/>
        <v/>
      </c>
      <c r="AI131" s="159" t="str">
        <f t="shared" si="64"/>
        <v/>
      </c>
      <c r="AJ131" s="163">
        <f t="shared" si="57"/>
        <v>0.3</v>
      </c>
      <c r="AK131" s="195" t="e">
        <f t="shared" si="65"/>
        <v>#VALUE!</v>
      </c>
      <c r="AL131" s="157" t="e">
        <f t="shared" si="66"/>
        <v>#VALUE!</v>
      </c>
      <c r="AM131" s="157" t="e">
        <f t="shared" si="67"/>
        <v>#VALUE!</v>
      </c>
    </row>
    <row r="132" spans="3:39" ht="15">
      <c r="C132"/>
      <c r="D132"/>
      <c r="E132" s="138">
        <f t="shared" si="47"/>
        <v>0</v>
      </c>
      <c r="F132" s="152">
        <f t="shared" si="48"/>
        <v>44338</v>
      </c>
      <c r="G132" s="152">
        <f t="shared" si="49"/>
        <v>44576</v>
      </c>
      <c r="H132" s="164">
        <f t="shared" si="50"/>
        <v>238</v>
      </c>
      <c r="I132" s="154"/>
      <c r="J132"/>
      <c r="K132" s="142">
        <f t="shared" si="51"/>
        <v>0</v>
      </c>
      <c r="L132" s="155">
        <f t="shared" si="52"/>
        <v>0.15</v>
      </c>
      <c r="M132" s="156" t="str">
        <f t="shared" si="53"/>
        <v/>
      </c>
      <c r="N132" s="155">
        <f t="shared" si="54"/>
        <v>0.05</v>
      </c>
      <c r="O132" s="156" t="str">
        <f t="shared" si="55"/>
        <v/>
      </c>
      <c r="P132" s="155">
        <f t="shared" si="56"/>
        <v>0.15</v>
      </c>
      <c r="Q132" s="157" t="str">
        <f t="shared" si="68"/>
        <v/>
      </c>
      <c r="R132" s="158">
        <f t="shared" si="45"/>
        <v>100</v>
      </c>
      <c r="S132" s="159" t="str">
        <f t="shared" si="69"/>
        <v/>
      </c>
      <c r="T132" s="160">
        <f t="shared" si="46"/>
        <v>1000</v>
      </c>
      <c r="U132" s="159" t="str">
        <f t="shared" si="70"/>
        <v/>
      </c>
      <c r="V132" s="148" t="s">
        <v>108</v>
      </c>
      <c r="W132" s="149"/>
      <c r="X132" s="149"/>
      <c r="Y132" s="149"/>
      <c r="Z132" s="145" t="str">
        <f t="shared" si="59"/>
        <v xml:space="preserve"> </v>
      </c>
      <c r="AA132" s="170" t="str">
        <f>IF(W132&gt;0,VLOOKUP(V132,'AE Tables'!$B$14:$E$23,$H$3,FALSE)," ")</f>
        <v xml:space="preserve"> </v>
      </c>
      <c r="AB132" s="147" t="str">
        <f t="shared" si="58"/>
        <v xml:space="preserve"> </v>
      </c>
      <c r="AC132" s="171">
        <f>IF(U132&gt;0,VLOOKUP($AC$6,'AE Tables'!$B$24:$E$24,$H$3,FALSE)," ")</f>
        <v>8</v>
      </c>
      <c r="AD132" s="159" t="str">
        <f t="shared" si="60"/>
        <v/>
      </c>
      <c r="AE132" s="162"/>
      <c r="AF132" s="157" t="str">
        <f t="shared" si="61"/>
        <v/>
      </c>
      <c r="AG132" s="159" t="e">
        <f t="shared" si="62"/>
        <v>#VALUE!</v>
      </c>
      <c r="AH132" s="157" t="str">
        <f t="shared" si="63"/>
        <v/>
      </c>
      <c r="AI132" s="159" t="str">
        <f t="shared" si="64"/>
        <v/>
      </c>
      <c r="AJ132" s="163">
        <f t="shared" si="57"/>
        <v>0.3</v>
      </c>
      <c r="AK132" s="195" t="e">
        <f t="shared" si="65"/>
        <v>#VALUE!</v>
      </c>
      <c r="AL132" s="157" t="e">
        <f t="shared" si="66"/>
        <v>#VALUE!</v>
      </c>
      <c r="AM132" s="157" t="e">
        <f t="shared" si="67"/>
        <v>#VALUE!</v>
      </c>
    </row>
    <row r="133" spans="3:39" ht="15">
      <c r="C133"/>
      <c r="D133"/>
      <c r="E133" s="138">
        <f t="shared" si="47"/>
        <v>0</v>
      </c>
      <c r="F133" s="152">
        <f t="shared" si="48"/>
        <v>44338</v>
      </c>
      <c r="G133" s="152">
        <f t="shared" si="49"/>
        <v>44576</v>
      </c>
      <c r="H133" s="164">
        <f t="shared" si="50"/>
        <v>238</v>
      </c>
      <c r="I133" s="154"/>
      <c r="J133"/>
      <c r="K133" s="142">
        <f t="shared" si="51"/>
        <v>0</v>
      </c>
      <c r="L133" s="155">
        <f t="shared" si="52"/>
        <v>0.15</v>
      </c>
      <c r="M133" s="156" t="str">
        <f t="shared" si="53"/>
        <v/>
      </c>
      <c r="N133" s="155">
        <f t="shared" si="54"/>
        <v>0.05</v>
      </c>
      <c r="O133" s="156" t="str">
        <f t="shared" si="55"/>
        <v/>
      </c>
      <c r="P133" s="155">
        <f t="shared" si="56"/>
        <v>0.15</v>
      </c>
      <c r="Q133" s="157" t="str">
        <f t="shared" si="68"/>
        <v/>
      </c>
      <c r="R133" s="158">
        <f t="shared" si="45"/>
        <v>100</v>
      </c>
      <c r="S133" s="159" t="str">
        <f t="shared" si="69"/>
        <v/>
      </c>
      <c r="T133" s="160">
        <f t="shared" si="46"/>
        <v>1000</v>
      </c>
      <c r="U133" s="159" t="str">
        <f t="shared" si="70"/>
        <v/>
      </c>
      <c r="V133" s="148" t="s">
        <v>108</v>
      </c>
      <c r="W133" s="161"/>
      <c r="X133" s="161"/>
      <c r="Y133" s="161"/>
      <c r="Z133" s="157" t="str">
        <f t="shared" si="59"/>
        <v xml:space="preserve"> </v>
      </c>
      <c r="AA133" s="170" t="str">
        <f>IF(W133&gt;0,VLOOKUP(V133,'AE Tables'!$B$14:$E$23,$H$3,FALSE)," ")</f>
        <v xml:space="preserve"> </v>
      </c>
      <c r="AB133" s="147" t="str">
        <f t="shared" si="58"/>
        <v xml:space="preserve"> </v>
      </c>
      <c r="AC133" s="171">
        <f>IF(U133&gt;0,VLOOKUP($AC$6,'AE Tables'!$B$24:$E$24,$H$3,FALSE)," ")</f>
        <v>8</v>
      </c>
      <c r="AD133" s="159" t="str">
        <f t="shared" si="60"/>
        <v/>
      </c>
      <c r="AE133" s="162"/>
      <c r="AF133" s="157" t="str">
        <f t="shared" si="61"/>
        <v/>
      </c>
      <c r="AG133" s="159" t="e">
        <f t="shared" si="62"/>
        <v>#VALUE!</v>
      </c>
      <c r="AH133" s="157" t="str">
        <f t="shared" si="63"/>
        <v/>
      </c>
      <c r="AI133" s="159" t="str">
        <f t="shared" si="64"/>
        <v/>
      </c>
      <c r="AJ133" s="163">
        <f t="shared" si="57"/>
        <v>0.3</v>
      </c>
      <c r="AK133" s="195" t="e">
        <f t="shared" si="65"/>
        <v>#VALUE!</v>
      </c>
      <c r="AL133" s="157" t="e">
        <f t="shared" si="66"/>
        <v>#VALUE!</v>
      </c>
      <c r="AM133" s="157" t="e">
        <f t="shared" si="67"/>
        <v>#VALUE!</v>
      </c>
    </row>
    <row r="134" spans="3:39" ht="15">
      <c r="C134"/>
      <c r="D134"/>
      <c r="E134" s="138">
        <f t="shared" si="47"/>
        <v>0</v>
      </c>
      <c r="F134" s="152">
        <f t="shared" si="48"/>
        <v>44338</v>
      </c>
      <c r="G134" s="152">
        <f t="shared" si="49"/>
        <v>44576</v>
      </c>
      <c r="H134" s="164">
        <f t="shared" si="50"/>
        <v>238</v>
      </c>
      <c r="I134" s="154"/>
      <c r="J134"/>
      <c r="K134" s="142">
        <f t="shared" si="51"/>
        <v>0</v>
      </c>
      <c r="L134" s="155">
        <f t="shared" si="52"/>
        <v>0.15</v>
      </c>
      <c r="M134" s="156" t="str">
        <f t="shared" si="53"/>
        <v/>
      </c>
      <c r="N134" s="155">
        <f t="shared" si="54"/>
        <v>0.05</v>
      </c>
      <c r="O134" s="156" t="str">
        <f t="shared" si="55"/>
        <v/>
      </c>
      <c r="P134" s="155">
        <f t="shared" si="56"/>
        <v>0.15</v>
      </c>
      <c r="Q134" s="157" t="str">
        <f t="shared" si="68"/>
        <v/>
      </c>
      <c r="R134" s="158">
        <f t="shared" si="45"/>
        <v>100</v>
      </c>
      <c r="S134" s="159" t="str">
        <f t="shared" si="69"/>
        <v/>
      </c>
      <c r="T134" s="160">
        <f t="shared" si="46"/>
        <v>1000</v>
      </c>
      <c r="U134" s="159" t="str">
        <f t="shared" si="70"/>
        <v/>
      </c>
      <c r="V134" s="148" t="s">
        <v>108</v>
      </c>
      <c r="W134" s="149"/>
      <c r="X134" s="149"/>
      <c r="Y134" s="149"/>
      <c r="Z134" s="145" t="str">
        <f t="shared" si="59"/>
        <v xml:space="preserve"> </v>
      </c>
      <c r="AA134" s="170" t="str">
        <f>IF(W134&gt;0,VLOOKUP(V134,'AE Tables'!$B$14:$E$23,$H$3,FALSE)," ")</f>
        <v xml:space="preserve"> </v>
      </c>
      <c r="AB134" s="147" t="str">
        <f t="shared" si="58"/>
        <v xml:space="preserve"> </v>
      </c>
      <c r="AC134" s="171">
        <f>IF(U134&gt;0,VLOOKUP($AC$6,'AE Tables'!$B$24:$E$24,$H$3,FALSE)," ")</f>
        <v>8</v>
      </c>
      <c r="AD134" s="159" t="str">
        <f t="shared" si="60"/>
        <v/>
      </c>
      <c r="AE134" s="162"/>
      <c r="AF134" s="157" t="str">
        <f t="shared" si="61"/>
        <v/>
      </c>
      <c r="AG134" s="159" t="e">
        <f t="shared" si="62"/>
        <v>#VALUE!</v>
      </c>
      <c r="AH134" s="157" t="str">
        <f t="shared" si="63"/>
        <v/>
      </c>
      <c r="AI134" s="159" t="str">
        <f t="shared" si="64"/>
        <v/>
      </c>
      <c r="AJ134" s="163">
        <f t="shared" si="57"/>
        <v>0.3</v>
      </c>
      <c r="AK134" s="195" t="e">
        <f t="shared" si="65"/>
        <v>#VALUE!</v>
      </c>
      <c r="AL134" s="157" t="e">
        <f t="shared" si="66"/>
        <v>#VALUE!</v>
      </c>
      <c r="AM134" s="157" t="e">
        <f t="shared" si="67"/>
        <v>#VALUE!</v>
      </c>
    </row>
    <row r="135" spans="3:39" ht="15">
      <c r="C135"/>
      <c r="D135"/>
      <c r="E135" s="138">
        <f t="shared" si="47"/>
        <v>0</v>
      </c>
      <c r="F135" s="152">
        <f t="shared" si="48"/>
        <v>44338</v>
      </c>
      <c r="G135" s="152">
        <f t="shared" si="49"/>
        <v>44576</v>
      </c>
      <c r="H135" s="164">
        <f t="shared" si="50"/>
        <v>238</v>
      </c>
      <c r="I135" s="154"/>
      <c r="J135"/>
      <c r="K135" s="142">
        <f t="shared" si="51"/>
        <v>0</v>
      </c>
      <c r="L135" s="155">
        <f t="shared" si="52"/>
        <v>0.15</v>
      </c>
      <c r="M135" s="156" t="str">
        <f t="shared" si="53"/>
        <v/>
      </c>
      <c r="N135" s="155">
        <f t="shared" si="54"/>
        <v>0.05</v>
      </c>
      <c r="O135" s="156" t="str">
        <f t="shared" si="55"/>
        <v/>
      </c>
      <c r="P135" s="155">
        <f t="shared" si="56"/>
        <v>0.15</v>
      </c>
      <c r="Q135" s="157" t="str">
        <f t="shared" si="68"/>
        <v/>
      </c>
      <c r="R135" s="158">
        <f t="shared" si="45"/>
        <v>100</v>
      </c>
      <c r="S135" s="159" t="str">
        <f t="shared" si="69"/>
        <v/>
      </c>
      <c r="T135" s="160">
        <f t="shared" si="46"/>
        <v>1000</v>
      </c>
      <c r="U135" s="159" t="str">
        <f t="shared" si="70"/>
        <v/>
      </c>
      <c r="V135" s="148" t="s">
        <v>108</v>
      </c>
      <c r="W135" s="161"/>
      <c r="X135" s="161"/>
      <c r="Y135" s="161"/>
      <c r="Z135" s="157" t="str">
        <f t="shared" si="59"/>
        <v xml:space="preserve"> </v>
      </c>
      <c r="AA135" s="170" t="str">
        <f>IF(W135&gt;0,VLOOKUP(V135,'AE Tables'!$B$14:$E$23,$H$3,FALSE)," ")</f>
        <v xml:space="preserve"> </v>
      </c>
      <c r="AB135" s="147" t="str">
        <f t="shared" si="58"/>
        <v xml:space="preserve"> </v>
      </c>
      <c r="AC135" s="171">
        <f>IF(U135&gt;0,VLOOKUP($AC$6,'AE Tables'!$B$24:$E$24,$H$3,FALSE)," ")</f>
        <v>8</v>
      </c>
      <c r="AD135" s="159" t="str">
        <f t="shared" si="60"/>
        <v/>
      </c>
      <c r="AE135" s="162"/>
      <c r="AF135" s="157" t="str">
        <f t="shared" si="61"/>
        <v/>
      </c>
      <c r="AG135" s="159" t="e">
        <f t="shared" si="62"/>
        <v>#VALUE!</v>
      </c>
      <c r="AH135" s="157" t="str">
        <f t="shared" si="63"/>
        <v/>
      </c>
      <c r="AI135" s="159" t="str">
        <f t="shared" si="64"/>
        <v/>
      </c>
      <c r="AJ135" s="163">
        <f t="shared" si="57"/>
        <v>0.3</v>
      </c>
      <c r="AK135" s="195" t="e">
        <f t="shared" si="65"/>
        <v>#VALUE!</v>
      </c>
      <c r="AL135" s="157" t="e">
        <f t="shared" si="66"/>
        <v>#VALUE!</v>
      </c>
      <c r="AM135" s="157" t="e">
        <f t="shared" si="67"/>
        <v>#VALUE!</v>
      </c>
    </row>
    <row r="136" spans="3:39" ht="15">
      <c r="C136"/>
      <c r="D136"/>
      <c r="E136" s="138">
        <f t="shared" si="47"/>
        <v>0</v>
      </c>
      <c r="F136" s="152">
        <f t="shared" si="48"/>
        <v>44338</v>
      </c>
      <c r="G136" s="152">
        <f t="shared" si="49"/>
        <v>44576</v>
      </c>
      <c r="H136" s="164">
        <f t="shared" si="50"/>
        <v>238</v>
      </c>
      <c r="I136" s="154"/>
      <c r="J136"/>
      <c r="K136" s="142">
        <f t="shared" si="51"/>
        <v>0</v>
      </c>
      <c r="L136" s="155">
        <f t="shared" si="52"/>
        <v>0.15</v>
      </c>
      <c r="M136" s="156" t="str">
        <f t="shared" si="53"/>
        <v/>
      </c>
      <c r="N136" s="155">
        <f t="shared" si="54"/>
        <v>0.05</v>
      </c>
      <c r="O136" s="156" t="str">
        <f t="shared" si="55"/>
        <v/>
      </c>
      <c r="P136" s="155">
        <f t="shared" si="56"/>
        <v>0.15</v>
      </c>
      <c r="Q136" s="157" t="str">
        <f t="shared" si="68"/>
        <v/>
      </c>
      <c r="R136" s="158">
        <f t="shared" ref="R136:R199" si="71">$R$7</f>
        <v>100</v>
      </c>
      <c r="S136" s="159" t="str">
        <f t="shared" si="69"/>
        <v/>
      </c>
      <c r="T136" s="160">
        <f t="shared" ref="T136:T199" si="72">$T$7</f>
        <v>1000</v>
      </c>
      <c r="U136" s="159" t="str">
        <f t="shared" si="70"/>
        <v/>
      </c>
      <c r="V136" s="148" t="s">
        <v>108</v>
      </c>
      <c r="W136" s="149"/>
      <c r="X136" s="149"/>
      <c r="Y136" s="149"/>
      <c r="Z136" s="145" t="str">
        <f t="shared" si="59"/>
        <v xml:space="preserve"> </v>
      </c>
      <c r="AA136" s="170" t="str">
        <f>IF(W136&gt;0,VLOOKUP(V136,'AE Tables'!$B$14:$E$23,$H$3,FALSE)," ")</f>
        <v xml:space="preserve"> </v>
      </c>
      <c r="AB136" s="147" t="str">
        <f t="shared" si="58"/>
        <v xml:space="preserve"> </v>
      </c>
      <c r="AC136" s="171">
        <f>IF(U136&gt;0,VLOOKUP($AC$6,'AE Tables'!$B$24:$E$24,$H$3,FALSE)," ")</f>
        <v>8</v>
      </c>
      <c r="AD136" s="159" t="str">
        <f t="shared" si="60"/>
        <v/>
      </c>
      <c r="AE136" s="162"/>
      <c r="AF136" s="157" t="str">
        <f t="shared" si="61"/>
        <v/>
      </c>
      <c r="AG136" s="159" t="e">
        <f t="shared" si="62"/>
        <v>#VALUE!</v>
      </c>
      <c r="AH136" s="157" t="str">
        <f t="shared" si="63"/>
        <v/>
      </c>
      <c r="AI136" s="159" t="str">
        <f t="shared" si="64"/>
        <v/>
      </c>
      <c r="AJ136" s="163">
        <f t="shared" si="57"/>
        <v>0.3</v>
      </c>
      <c r="AK136" s="195" t="e">
        <f t="shared" si="65"/>
        <v>#VALUE!</v>
      </c>
      <c r="AL136" s="157" t="e">
        <f t="shared" si="66"/>
        <v>#VALUE!</v>
      </c>
      <c r="AM136" s="157" t="e">
        <f t="shared" si="67"/>
        <v>#VALUE!</v>
      </c>
    </row>
    <row r="137" spans="3:39" ht="15">
      <c r="C137"/>
      <c r="D137"/>
      <c r="E137" s="138">
        <f t="shared" ref="E137:E200" si="73">D137</f>
        <v>0</v>
      </c>
      <c r="F137" s="152">
        <f t="shared" ref="F137:F200" si="74">$F$7</f>
        <v>44338</v>
      </c>
      <c r="G137" s="152">
        <f t="shared" ref="G137:G200" si="75">$G$7</f>
        <v>44576</v>
      </c>
      <c r="H137" s="164">
        <f t="shared" ref="H137:H200" si="76">IF((G137-F137)&gt;0,G137-F137,"")</f>
        <v>238</v>
      </c>
      <c r="I137" s="154"/>
      <c r="J137"/>
      <c r="K137" s="142">
        <f t="shared" ref="K137:K200" si="77">J137*$K$7</f>
        <v>0</v>
      </c>
      <c r="L137" s="155">
        <f t="shared" ref="L137:L200" si="78">$L$7</f>
        <v>0.15</v>
      </c>
      <c r="M137" s="156" t="str">
        <f t="shared" ref="M137:M200" si="79">IF((K137*L137)&gt;0,K137*L137,"")</f>
        <v/>
      </c>
      <c r="N137" s="155">
        <f t="shared" ref="N137:N200" si="80">$N$7</f>
        <v>0.05</v>
      </c>
      <c r="O137" s="156" t="str">
        <f t="shared" ref="O137:O200" si="81">IF(K137&gt;0,(K137-M137)*N137,"")</f>
        <v/>
      </c>
      <c r="P137" s="155">
        <f t="shared" ref="P137:P200" si="82">$P$7</f>
        <v>0.15</v>
      </c>
      <c r="Q137" s="157" t="str">
        <f t="shared" si="68"/>
        <v/>
      </c>
      <c r="R137" s="158">
        <f t="shared" si="71"/>
        <v>100</v>
      </c>
      <c r="S137" s="159" t="str">
        <f t="shared" si="69"/>
        <v/>
      </c>
      <c r="T137" s="160">
        <f t="shared" si="72"/>
        <v>1000</v>
      </c>
      <c r="U137" s="159" t="str">
        <f t="shared" si="70"/>
        <v/>
      </c>
      <c r="V137" s="148" t="s">
        <v>108</v>
      </c>
      <c r="W137" s="161"/>
      <c r="X137" s="161"/>
      <c r="Y137" s="161"/>
      <c r="Z137" s="157" t="str">
        <f t="shared" si="59"/>
        <v xml:space="preserve"> </v>
      </c>
      <c r="AA137" s="170" t="str">
        <f>IF(W137&gt;0,VLOOKUP(V137,'AE Tables'!$B$14:$E$23,$H$3,FALSE)," ")</f>
        <v xml:space="preserve"> </v>
      </c>
      <c r="AB137" s="147" t="str">
        <f t="shared" si="58"/>
        <v xml:space="preserve"> </v>
      </c>
      <c r="AC137" s="171">
        <f>IF(U137&gt;0,VLOOKUP($AC$6,'AE Tables'!$B$24:$E$24,$H$3,FALSE)," ")</f>
        <v>8</v>
      </c>
      <c r="AD137" s="159" t="str">
        <f t="shared" si="60"/>
        <v/>
      </c>
      <c r="AE137" s="162"/>
      <c r="AF137" s="157" t="str">
        <f t="shared" si="61"/>
        <v/>
      </c>
      <c r="AG137" s="159" t="e">
        <f t="shared" si="62"/>
        <v>#VALUE!</v>
      </c>
      <c r="AH137" s="157" t="str">
        <f t="shared" si="63"/>
        <v/>
      </c>
      <c r="AI137" s="159" t="str">
        <f t="shared" si="64"/>
        <v/>
      </c>
      <c r="AJ137" s="163">
        <f t="shared" ref="AJ137:AJ200" si="83">$AJ$7</f>
        <v>0.3</v>
      </c>
      <c r="AK137" s="195" t="e">
        <f t="shared" si="65"/>
        <v>#VALUE!</v>
      </c>
      <c r="AL137" s="157" t="e">
        <f t="shared" si="66"/>
        <v>#VALUE!</v>
      </c>
      <c r="AM137" s="157" t="e">
        <f t="shared" si="67"/>
        <v>#VALUE!</v>
      </c>
    </row>
    <row r="138" spans="3:39" ht="15">
      <c r="C138"/>
      <c r="D138"/>
      <c r="E138" s="138">
        <f t="shared" si="73"/>
        <v>0</v>
      </c>
      <c r="F138" s="152">
        <f t="shared" si="74"/>
        <v>44338</v>
      </c>
      <c r="G138" s="152">
        <f t="shared" si="75"/>
        <v>44576</v>
      </c>
      <c r="H138" s="164">
        <f t="shared" si="76"/>
        <v>238</v>
      </c>
      <c r="I138" s="154"/>
      <c r="J138"/>
      <c r="K138" s="142">
        <f t="shared" si="77"/>
        <v>0</v>
      </c>
      <c r="L138" s="155">
        <f t="shared" si="78"/>
        <v>0.15</v>
      </c>
      <c r="M138" s="156" t="str">
        <f t="shared" si="79"/>
        <v/>
      </c>
      <c r="N138" s="155">
        <f t="shared" si="80"/>
        <v>0.05</v>
      </c>
      <c r="O138" s="156" t="str">
        <f t="shared" si="81"/>
        <v/>
      </c>
      <c r="P138" s="155">
        <f t="shared" si="82"/>
        <v>0.15</v>
      </c>
      <c r="Q138" s="157" t="str">
        <f t="shared" si="68"/>
        <v/>
      </c>
      <c r="R138" s="158">
        <f t="shared" si="71"/>
        <v>100</v>
      </c>
      <c r="S138" s="159" t="str">
        <f t="shared" si="69"/>
        <v/>
      </c>
      <c r="T138" s="160">
        <f t="shared" si="72"/>
        <v>1000</v>
      </c>
      <c r="U138" s="159" t="str">
        <f t="shared" si="70"/>
        <v/>
      </c>
      <c r="V138" s="148" t="s">
        <v>108</v>
      </c>
      <c r="W138" s="149"/>
      <c r="X138" s="149"/>
      <c r="Y138" s="149"/>
      <c r="Z138" s="145" t="str">
        <f t="shared" si="59"/>
        <v xml:space="preserve"> </v>
      </c>
      <c r="AA138" s="170" t="str">
        <f>IF(W138&gt;0,VLOOKUP(V138,'AE Tables'!$B$14:$E$23,$H$3,FALSE)," ")</f>
        <v xml:space="preserve"> </v>
      </c>
      <c r="AB138" s="147" t="str">
        <f t="shared" si="58"/>
        <v xml:space="preserve"> </v>
      </c>
      <c r="AC138" s="171">
        <f>IF(U138&gt;0,VLOOKUP($AC$6,'AE Tables'!$B$24:$E$24,$H$3,FALSE)," ")</f>
        <v>8</v>
      </c>
      <c r="AD138" s="159" t="str">
        <f t="shared" si="60"/>
        <v/>
      </c>
      <c r="AE138" s="162"/>
      <c r="AF138" s="157" t="str">
        <f t="shared" si="61"/>
        <v/>
      </c>
      <c r="AG138" s="159" t="e">
        <f t="shared" si="62"/>
        <v>#VALUE!</v>
      </c>
      <c r="AH138" s="157" t="str">
        <f t="shared" si="63"/>
        <v/>
      </c>
      <c r="AI138" s="159" t="str">
        <f t="shared" si="64"/>
        <v/>
      </c>
      <c r="AJ138" s="163">
        <f t="shared" si="83"/>
        <v>0.3</v>
      </c>
      <c r="AK138" s="195" t="e">
        <f t="shared" si="65"/>
        <v>#VALUE!</v>
      </c>
      <c r="AL138" s="157" t="e">
        <f t="shared" si="66"/>
        <v>#VALUE!</v>
      </c>
      <c r="AM138" s="157" t="e">
        <f t="shared" si="67"/>
        <v>#VALUE!</v>
      </c>
    </row>
    <row r="139" spans="3:39" ht="15">
      <c r="C139"/>
      <c r="D139"/>
      <c r="E139" s="138">
        <f t="shared" si="73"/>
        <v>0</v>
      </c>
      <c r="F139" s="152">
        <f t="shared" si="74"/>
        <v>44338</v>
      </c>
      <c r="G139" s="152">
        <f t="shared" si="75"/>
        <v>44576</v>
      </c>
      <c r="H139" s="164">
        <f t="shared" si="76"/>
        <v>238</v>
      </c>
      <c r="I139" s="154"/>
      <c r="J139"/>
      <c r="K139" s="142">
        <f t="shared" si="77"/>
        <v>0</v>
      </c>
      <c r="L139" s="155">
        <f t="shared" si="78"/>
        <v>0.15</v>
      </c>
      <c r="M139" s="156" t="str">
        <f t="shared" si="79"/>
        <v/>
      </c>
      <c r="N139" s="155">
        <f t="shared" si="80"/>
        <v>0.05</v>
      </c>
      <c r="O139" s="156" t="str">
        <f t="shared" si="81"/>
        <v/>
      </c>
      <c r="P139" s="155">
        <f t="shared" si="82"/>
        <v>0.15</v>
      </c>
      <c r="Q139" s="157" t="str">
        <f t="shared" si="68"/>
        <v/>
      </c>
      <c r="R139" s="158">
        <f t="shared" si="71"/>
        <v>100</v>
      </c>
      <c r="S139" s="159" t="str">
        <f t="shared" si="69"/>
        <v/>
      </c>
      <c r="T139" s="160">
        <f t="shared" si="72"/>
        <v>1000</v>
      </c>
      <c r="U139" s="159" t="str">
        <f t="shared" si="70"/>
        <v/>
      </c>
      <c r="V139" s="148" t="s">
        <v>108</v>
      </c>
      <c r="W139" s="161"/>
      <c r="X139" s="161"/>
      <c r="Y139" s="161"/>
      <c r="Z139" s="157" t="str">
        <f t="shared" si="59"/>
        <v xml:space="preserve"> </v>
      </c>
      <c r="AA139" s="170" t="str">
        <f>IF(W139&gt;0,VLOOKUP(V139,'AE Tables'!$B$14:$E$23,$H$3,FALSE)," ")</f>
        <v xml:space="preserve"> </v>
      </c>
      <c r="AB139" s="147" t="str">
        <f t="shared" si="58"/>
        <v xml:space="preserve"> </v>
      </c>
      <c r="AC139" s="171">
        <f>IF(U139&gt;0,VLOOKUP($AC$6,'AE Tables'!$B$24:$E$24,$H$3,FALSE)," ")</f>
        <v>8</v>
      </c>
      <c r="AD139" s="159" t="str">
        <f t="shared" si="60"/>
        <v/>
      </c>
      <c r="AE139" s="162"/>
      <c r="AF139" s="157" t="str">
        <f t="shared" si="61"/>
        <v/>
      </c>
      <c r="AG139" s="159" t="e">
        <f t="shared" si="62"/>
        <v>#VALUE!</v>
      </c>
      <c r="AH139" s="157" t="str">
        <f t="shared" si="63"/>
        <v/>
      </c>
      <c r="AI139" s="159" t="str">
        <f t="shared" si="64"/>
        <v/>
      </c>
      <c r="AJ139" s="163">
        <f t="shared" si="83"/>
        <v>0.3</v>
      </c>
      <c r="AK139" s="195" t="e">
        <f t="shared" si="65"/>
        <v>#VALUE!</v>
      </c>
      <c r="AL139" s="157" t="e">
        <f t="shared" si="66"/>
        <v>#VALUE!</v>
      </c>
      <c r="AM139" s="157" t="e">
        <f t="shared" si="67"/>
        <v>#VALUE!</v>
      </c>
    </row>
    <row r="140" spans="3:39" ht="15">
      <c r="C140"/>
      <c r="D140"/>
      <c r="E140" s="138">
        <f t="shared" si="73"/>
        <v>0</v>
      </c>
      <c r="F140" s="152">
        <f t="shared" si="74"/>
        <v>44338</v>
      </c>
      <c r="G140" s="152">
        <f t="shared" si="75"/>
        <v>44576</v>
      </c>
      <c r="H140" s="164">
        <f t="shared" si="76"/>
        <v>238</v>
      </c>
      <c r="I140" s="154"/>
      <c r="J140"/>
      <c r="K140" s="142">
        <f t="shared" si="77"/>
        <v>0</v>
      </c>
      <c r="L140" s="155">
        <f t="shared" si="78"/>
        <v>0.15</v>
      </c>
      <c r="M140" s="156" t="str">
        <f t="shared" si="79"/>
        <v/>
      </c>
      <c r="N140" s="155">
        <f t="shared" si="80"/>
        <v>0.05</v>
      </c>
      <c r="O140" s="156" t="str">
        <f t="shared" si="81"/>
        <v/>
      </c>
      <c r="P140" s="155">
        <f t="shared" si="82"/>
        <v>0.15</v>
      </c>
      <c r="Q140" s="157" t="str">
        <f t="shared" si="68"/>
        <v/>
      </c>
      <c r="R140" s="158">
        <f t="shared" si="71"/>
        <v>100</v>
      </c>
      <c r="S140" s="159" t="str">
        <f t="shared" si="69"/>
        <v/>
      </c>
      <c r="T140" s="160">
        <f t="shared" si="72"/>
        <v>1000</v>
      </c>
      <c r="U140" s="159" t="str">
        <f t="shared" si="70"/>
        <v/>
      </c>
      <c r="V140" s="148" t="s">
        <v>108</v>
      </c>
      <c r="W140" s="149"/>
      <c r="X140" s="149"/>
      <c r="Y140" s="149"/>
      <c r="Z140" s="145" t="str">
        <f t="shared" si="59"/>
        <v xml:space="preserve"> </v>
      </c>
      <c r="AA140" s="170" t="str">
        <f>IF(W140&gt;0,VLOOKUP(V140,'AE Tables'!$B$14:$E$23,$H$3,FALSE)," ")</f>
        <v xml:space="preserve"> </v>
      </c>
      <c r="AB140" s="147" t="str">
        <f t="shared" si="58"/>
        <v xml:space="preserve"> </v>
      </c>
      <c r="AC140" s="171">
        <f>IF(U140&gt;0,VLOOKUP($AC$6,'AE Tables'!$B$24:$E$24,$H$3,FALSE)," ")</f>
        <v>8</v>
      </c>
      <c r="AD140" s="159" t="str">
        <f t="shared" si="60"/>
        <v/>
      </c>
      <c r="AE140" s="162"/>
      <c r="AF140" s="157" t="str">
        <f t="shared" si="61"/>
        <v/>
      </c>
      <c r="AG140" s="159" t="e">
        <f t="shared" si="62"/>
        <v>#VALUE!</v>
      </c>
      <c r="AH140" s="157" t="str">
        <f t="shared" si="63"/>
        <v/>
      </c>
      <c r="AI140" s="159" t="str">
        <f t="shared" si="64"/>
        <v/>
      </c>
      <c r="AJ140" s="163">
        <f t="shared" si="83"/>
        <v>0.3</v>
      </c>
      <c r="AK140" s="195" t="e">
        <f t="shared" si="65"/>
        <v>#VALUE!</v>
      </c>
      <c r="AL140" s="157" t="e">
        <f t="shared" si="66"/>
        <v>#VALUE!</v>
      </c>
      <c r="AM140" s="157" t="e">
        <f t="shared" si="67"/>
        <v>#VALUE!</v>
      </c>
    </row>
    <row r="141" spans="3:39" ht="15">
      <c r="C141"/>
      <c r="D141"/>
      <c r="E141" s="138">
        <f t="shared" si="73"/>
        <v>0</v>
      </c>
      <c r="F141" s="152">
        <f t="shared" si="74"/>
        <v>44338</v>
      </c>
      <c r="G141" s="152">
        <f t="shared" si="75"/>
        <v>44576</v>
      </c>
      <c r="H141" s="164">
        <f t="shared" si="76"/>
        <v>238</v>
      </c>
      <c r="I141" s="154"/>
      <c r="J141"/>
      <c r="K141" s="142">
        <f t="shared" si="77"/>
        <v>0</v>
      </c>
      <c r="L141" s="155">
        <f t="shared" si="78"/>
        <v>0.15</v>
      </c>
      <c r="M141" s="156" t="str">
        <f t="shared" si="79"/>
        <v/>
      </c>
      <c r="N141" s="155">
        <f t="shared" si="80"/>
        <v>0.05</v>
      </c>
      <c r="O141" s="156" t="str">
        <f t="shared" si="81"/>
        <v/>
      </c>
      <c r="P141" s="155">
        <f t="shared" si="82"/>
        <v>0.15</v>
      </c>
      <c r="Q141" s="157" t="str">
        <f t="shared" si="68"/>
        <v/>
      </c>
      <c r="R141" s="158">
        <f t="shared" si="71"/>
        <v>100</v>
      </c>
      <c r="S141" s="159" t="str">
        <f t="shared" si="69"/>
        <v/>
      </c>
      <c r="T141" s="160">
        <f t="shared" si="72"/>
        <v>1000</v>
      </c>
      <c r="U141" s="159" t="str">
        <f t="shared" si="70"/>
        <v/>
      </c>
      <c r="V141" s="148" t="s">
        <v>108</v>
      </c>
      <c r="W141" s="161"/>
      <c r="X141" s="161"/>
      <c r="Y141" s="161"/>
      <c r="Z141" s="157" t="str">
        <f t="shared" si="59"/>
        <v xml:space="preserve"> </v>
      </c>
      <c r="AA141" s="170" t="str">
        <f>IF(W141&gt;0,VLOOKUP(V141,'AE Tables'!$B$14:$E$23,$H$3,FALSE)," ")</f>
        <v xml:space="preserve"> </v>
      </c>
      <c r="AB141" s="147" t="str">
        <f t="shared" ref="AB141:AB200" si="84">IF(W141&gt;0,AA141*W141," ")</f>
        <v xml:space="preserve"> </v>
      </c>
      <c r="AC141" s="171">
        <f>IF(U141&gt;0,VLOOKUP($AC$6,'AE Tables'!$B$24:$E$24,$H$3,FALSE)," ")</f>
        <v>8</v>
      </c>
      <c r="AD141" s="159" t="str">
        <f t="shared" si="60"/>
        <v/>
      </c>
      <c r="AE141" s="162"/>
      <c r="AF141" s="157" t="str">
        <f t="shared" si="61"/>
        <v/>
      </c>
      <c r="AG141" s="159" t="e">
        <f t="shared" si="62"/>
        <v>#VALUE!</v>
      </c>
      <c r="AH141" s="157" t="str">
        <f t="shared" si="63"/>
        <v/>
      </c>
      <c r="AI141" s="159" t="str">
        <f t="shared" si="64"/>
        <v/>
      </c>
      <c r="AJ141" s="163">
        <f t="shared" si="83"/>
        <v>0.3</v>
      </c>
      <c r="AK141" s="195" t="e">
        <f t="shared" si="65"/>
        <v>#VALUE!</v>
      </c>
      <c r="AL141" s="157" t="e">
        <f t="shared" si="66"/>
        <v>#VALUE!</v>
      </c>
      <c r="AM141" s="157" t="e">
        <f t="shared" si="67"/>
        <v>#VALUE!</v>
      </c>
    </row>
    <row r="142" spans="3:39" ht="15">
      <c r="C142"/>
      <c r="D142"/>
      <c r="E142" s="138">
        <f t="shared" si="73"/>
        <v>0</v>
      </c>
      <c r="F142" s="152">
        <f t="shared" si="74"/>
        <v>44338</v>
      </c>
      <c r="G142" s="152">
        <f t="shared" si="75"/>
        <v>44576</v>
      </c>
      <c r="H142" s="164">
        <f t="shared" si="76"/>
        <v>238</v>
      </c>
      <c r="I142" s="154"/>
      <c r="J142"/>
      <c r="K142" s="142">
        <f t="shared" si="77"/>
        <v>0</v>
      </c>
      <c r="L142" s="155">
        <f t="shared" si="78"/>
        <v>0.15</v>
      </c>
      <c r="M142" s="156" t="str">
        <f t="shared" si="79"/>
        <v/>
      </c>
      <c r="N142" s="155">
        <f t="shared" si="80"/>
        <v>0.05</v>
      </c>
      <c r="O142" s="156" t="str">
        <f t="shared" si="81"/>
        <v/>
      </c>
      <c r="P142" s="155">
        <f t="shared" si="82"/>
        <v>0.15</v>
      </c>
      <c r="Q142" s="157" t="str">
        <f t="shared" si="68"/>
        <v/>
      </c>
      <c r="R142" s="158">
        <f t="shared" si="71"/>
        <v>100</v>
      </c>
      <c r="S142" s="159" t="str">
        <f t="shared" si="69"/>
        <v/>
      </c>
      <c r="T142" s="160">
        <f t="shared" si="72"/>
        <v>1000</v>
      </c>
      <c r="U142" s="159" t="str">
        <f t="shared" si="70"/>
        <v/>
      </c>
      <c r="V142" s="148" t="s">
        <v>108</v>
      </c>
      <c r="W142" s="149"/>
      <c r="X142" s="149"/>
      <c r="Y142" s="149"/>
      <c r="Z142" s="145" t="str">
        <f t="shared" si="59"/>
        <v xml:space="preserve"> </v>
      </c>
      <c r="AA142" s="170" t="str">
        <f>IF(W142&gt;0,VLOOKUP(V142,'AE Tables'!$B$14:$E$23,$H$3,FALSE)," ")</f>
        <v xml:space="preserve"> </v>
      </c>
      <c r="AB142" s="147" t="str">
        <f t="shared" si="84"/>
        <v xml:space="preserve"> </v>
      </c>
      <c r="AC142" s="171">
        <f>IF(U142&gt;0,VLOOKUP($AC$6,'AE Tables'!$B$24:$E$24,$H$3,FALSE)," ")</f>
        <v>8</v>
      </c>
      <c r="AD142" s="159" t="str">
        <f t="shared" si="60"/>
        <v/>
      </c>
      <c r="AE142" s="162"/>
      <c r="AF142" s="157" t="str">
        <f t="shared" si="61"/>
        <v/>
      </c>
      <c r="AG142" s="159" t="e">
        <f t="shared" si="62"/>
        <v>#VALUE!</v>
      </c>
      <c r="AH142" s="157" t="str">
        <f t="shared" si="63"/>
        <v/>
      </c>
      <c r="AI142" s="159" t="str">
        <f t="shared" si="64"/>
        <v/>
      </c>
      <c r="AJ142" s="163">
        <f t="shared" si="83"/>
        <v>0.3</v>
      </c>
      <c r="AK142" s="195" t="e">
        <f t="shared" si="65"/>
        <v>#VALUE!</v>
      </c>
      <c r="AL142" s="157" t="e">
        <f t="shared" si="66"/>
        <v>#VALUE!</v>
      </c>
      <c r="AM142" s="157" t="e">
        <f t="shared" si="67"/>
        <v>#VALUE!</v>
      </c>
    </row>
    <row r="143" spans="3:39" ht="15">
      <c r="C143"/>
      <c r="D143"/>
      <c r="E143" s="138">
        <f t="shared" si="73"/>
        <v>0</v>
      </c>
      <c r="F143" s="152">
        <f t="shared" si="74"/>
        <v>44338</v>
      </c>
      <c r="G143" s="152">
        <f t="shared" si="75"/>
        <v>44576</v>
      </c>
      <c r="H143" s="164">
        <f t="shared" si="76"/>
        <v>238</v>
      </c>
      <c r="I143" s="154"/>
      <c r="J143"/>
      <c r="K143" s="142">
        <f t="shared" si="77"/>
        <v>0</v>
      </c>
      <c r="L143" s="155">
        <f t="shared" si="78"/>
        <v>0.15</v>
      </c>
      <c r="M143" s="156" t="str">
        <f t="shared" si="79"/>
        <v/>
      </c>
      <c r="N143" s="155">
        <f t="shared" si="80"/>
        <v>0.05</v>
      </c>
      <c r="O143" s="156" t="str">
        <f t="shared" si="81"/>
        <v/>
      </c>
      <c r="P143" s="155">
        <f t="shared" si="82"/>
        <v>0.15</v>
      </c>
      <c r="Q143" s="157" t="str">
        <f t="shared" si="68"/>
        <v/>
      </c>
      <c r="R143" s="158">
        <f t="shared" si="71"/>
        <v>100</v>
      </c>
      <c r="S143" s="159" t="str">
        <f t="shared" si="69"/>
        <v/>
      </c>
      <c r="T143" s="160">
        <f t="shared" si="72"/>
        <v>1000</v>
      </c>
      <c r="U143" s="159" t="str">
        <f t="shared" si="70"/>
        <v/>
      </c>
      <c r="V143" s="148" t="s">
        <v>108</v>
      </c>
      <c r="W143" s="161"/>
      <c r="X143" s="161"/>
      <c r="Y143" s="161"/>
      <c r="Z143" s="157" t="str">
        <f t="shared" ref="Z143:Z200" si="85">IF(X143&gt;0,(X143+Y143)/2," ")</f>
        <v xml:space="preserve"> </v>
      </c>
      <c r="AA143" s="170" t="str">
        <f>IF(W143&gt;0,VLOOKUP(V143,'AE Tables'!$B$14:$E$23,$H$3,FALSE)," ")</f>
        <v xml:space="preserve"> </v>
      </c>
      <c r="AB143" s="147" t="str">
        <f t="shared" si="84"/>
        <v xml:space="preserve"> </v>
      </c>
      <c r="AC143" s="171">
        <f>IF(U143&gt;0,VLOOKUP($AC$6,'AE Tables'!$B$24:$E$24,$H$3,FALSE)," ")</f>
        <v>8</v>
      </c>
      <c r="AD143" s="159" t="str">
        <f t="shared" si="60"/>
        <v/>
      </c>
      <c r="AE143" s="162"/>
      <c r="AF143" s="157" t="str">
        <f t="shared" si="61"/>
        <v/>
      </c>
      <c r="AG143" s="159" t="e">
        <f t="shared" si="62"/>
        <v>#VALUE!</v>
      </c>
      <c r="AH143" s="157" t="str">
        <f t="shared" si="63"/>
        <v/>
      </c>
      <c r="AI143" s="159" t="str">
        <f t="shared" si="64"/>
        <v/>
      </c>
      <c r="AJ143" s="163">
        <f t="shared" si="83"/>
        <v>0.3</v>
      </c>
      <c r="AK143" s="195" t="e">
        <f t="shared" si="65"/>
        <v>#VALUE!</v>
      </c>
      <c r="AL143" s="157" t="e">
        <f t="shared" si="66"/>
        <v>#VALUE!</v>
      </c>
      <c r="AM143" s="157" t="e">
        <f t="shared" si="67"/>
        <v>#VALUE!</v>
      </c>
    </row>
    <row r="144" spans="3:39" ht="15">
      <c r="C144"/>
      <c r="D144"/>
      <c r="E144" s="138">
        <f t="shared" si="73"/>
        <v>0</v>
      </c>
      <c r="F144" s="152">
        <f t="shared" si="74"/>
        <v>44338</v>
      </c>
      <c r="G144" s="152">
        <f t="shared" si="75"/>
        <v>44576</v>
      </c>
      <c r="H144" s="164">
        <f t="shared" si="76"/>
        <v>238</v>
      </c>
      <c r="I144" s="154"/>
      <c r="J144"/>
      <c r="K144" s="142">
        <f t="shared" si="77"/>
        <v>0</v>
      </c>
      <c r="L144" s="155">
        <f t="shared" si="78"/>
        <v>0.15</v>
      </c>
      <c r="M144" s="156" t="str">
        <f t="shared" si="79"/>
        <v/>
      </c>
      <c r="N144" s="155">
        <f t="shared" si="80"/>
        <v>0.05</v>
      </c>
      <c r="O144" s="156" t="str">
        <f t="shared" si="81"/>
        <v/>
      </c>
      <c r="P144" s="155">
        <f t="shared" si="82"/>
        <v>0.15</v>
      </c>
      <c r="Q144" s="157" t="str">
        <f t="shared" si="68"/>
        <v/>
      </c>
      <c r="R144" s="158">
        <f t="shared" si="71"/>
        <v>100</v>
      </c>
      <c r="S144" s="159" t="str">
        <f t="shared" si="69"/>
        <v/>
      </c>
      <c r="T144" s="160">
        <f t="shared" si="72"/>
        <v>1000</v>
      </c>
      <c r="U144" s="159" t="str">
        <f t="shared" si="70"/>
        <v/>
      </c>
      <c r="V144" s="148" t="s">
        <v>108</v>
      </c>
      <c r="W144" s="149"/>
      <c r="X144" s="149"/>
      <c r="Y144" s="149"/>
      <c r="Z144" s="145" t="str">
        <f t="shared" si="85"/>
        <v xml:space="preserve"> </v>
      </c>
      <c r="AA144" s="170" t="str">
        <f>IF(W144&gt;0,VLOOKUP(V144,'AE Tables'!$B$14:$E$23,$H$3,FALSE)," ")</f>
        <v xml:space="preserve"> </v>
      </c>
      <c r="AB144" s="147" t="str">
        <f t="shared" si="84"/>
        <v xml:space="preserve"> </v>
      </c>
      <c r="AC144" s="171">
        <f>IF(U144&gt;0,VLOOKUP($AC$6,'AE Tables'!$B$24:$E$24,$H$3,FALSE)," ")</f>
        <v>8</v>
      </c>
      <c r="AD144" s="159" t="str">
        <f t="shared" si="60"/>
        <v/>
      </c>
      <c r="AE144" s="162"/>
      <c r="AF144" s="157" t="str">
        <f t="shared" si="61"/>
        <v/>
      </c>
      <c r="AG144" s="159" t="e">
        <f t="shared" si="62"/>
        <v>#VALUE!</v>
      </c>
      <c r="AH144" s="157" t="str">
        <f t="shared" si="63"/>
        <v/>
      </c>
      <c r="AI144" s="159" t="str">
        <f t="shared" si="64"/>
        <v/>
      </c>
      <c r="AJ144" s="163">
        <f t="shared" si="83"/>
        <v>0.3</v>
      </c>
      <c r="AK144" s="195" t="e">
        <f t="shared" si="65"/>
        <v>#VALUE!</v>
      </c>
      <c r="AL144" s="157" t="e">
        <f t="shared" si="66"/>
        <v>#VALUE!</v>
      </c>
      <c r="AM144" s="157" t="e">
        <f t="shared" si="67"/>
        <v>#VALUE!</v>
      </c>
    </row>
    <row r="145" spans="3:39" ht="15">
      <c r="C145"/>
      <c r="D145"/>
      <c r="E145" s="138">
        <f t="shared" si="73"/>
        <v>0</v>
      </c>
      <c r="F145" s="152">
        <f t="shared" si="74"/>
        <v>44338</v>
      </c>
      <c r="G145" s="152">
        <f t="shared" si="75"/>
        <v>44576</v>
      </c>
      <c r="H145" s="164">
        <f t="shared" si="76"/>
        <v>238</v>
      </c>
      <c r="I145" s="154"/>
      <c r="J145"/>
      <c r="K145" s="142">
        <f t="shared" si="77"/>
        <v>0</v>
      </c>
      <c r="L145" s="155">
        <f t="shared" si="78"/>
        <v>0.15</v>
      </c>
      <c r="M145" s="156" t="str">
        <f t="shared" si="79"/>
        <v/>
      </c>
      <c r="N145" s="155">
        <f t="shared" si="80"/>
        <v>0.05</v>
      </c>
      <c r="O145" s="156" t="str">
        <f t="shared" si="81"/>
        <v/>
      </c>
      <c r="P145" s="155">
        <f t="shared" si="82"/>
        <v>0.15</v>
      </c>
      <c r="Q145" s="157" t="str">
        <f t="shared" si="68"/>
        <v/>
      </c>
      <c r="R145" s="158">
        <f t="shared" si="71"/>
        <v>100</v>
      </c>
      <c r="S145" s="159" t="str">
        <f t="shared" si="69"/>
        <v/>
      </c>
      <c r="T145" s="160">
        <f t="shared" si="72"/>
        <v>1000</v>
      </c>
      <c r="U145" s="159" t="str">
        <f t="shared" si="70"/>
        <v/>
      </c>
      <c r="V145" s="148" t="s">
        <v>108</v>
      </c>
      <c r="W145" s="161"/>
      <c r="X145" s="161"/>
      <c r="Y145" s="161"/>
      <c r="Z145" s="157" t="str">
        <f t="shared" si="85"/>
        <v xml:space="preserve"> </v>
      </c>
      <c r="AA145" s="170" t="str">
        <f>IF(W145&gt;0,VLOOKUP(V145,'AE Tables'!$B$14:$E$23,$H$3,FALSE)," ")</f>
        <v xml:space="preserve"> </v>
      </c>
      <c r="AB145" s="147" t="str">
        <f t="shared" si="84"/>
        <v xml:space="preserve"> </v>
      </c>
      <c r="AC145" s="171">
        <f>IF(U145&gt;0,VLOOKUP($AC$6,'AE Tables'!$B$24:$E$24,$H$3,FALSE)," ")</f>
        <v>8</v>
      </c>
      <c r="AD145" s="159" t="str">
        <f t="shared" si="60"/>
        <v/>
      </c>
      <c r="AE145" s="162"/>
      <c r="AF145" s="157" t="str">
        <f t="shared" si="61"/>
        <v/>
      </c>
      <c r="AG145" s="159" t="e">
        <f t="shared" si="62"/>
        <v>#VALUE!</v>
      </c>
      <c r="AH145" s="157" t="str">
        <f t="shared" si="63"/>
        <v/>
      </c>
      <c r="AI145" s="159" t="str">
        <f t="shared" si="64"/>
        <v/>
      </c>
      <c r="AJ145" s="163">
        <f t="shared" si="83"/>
        <v>0.3</v>
      </c>
      <c r="AK145" s="195" t="e">
        <f t="shared" si="65"/>
        <v>#VALUE!</v>
      </c>
      <c r="AL145" s="157" t="e">
        <f t="shared" si="66"/>
        <v>#VALUE!</v>
      </c>
      <c r="AM145" s="157" t="e">
        <f t="shared" si="67"/>
        <v>#VALUE!</v>
      </c>
    </row>
    <row r="146" spans="3:39" ht="15">
      <c r="C146"/>
      <c r="D146"/>
      <c r="E146" s="138">
        <f t="shared" si="73"/>
        <v>0</v>
      </c>
      <c r="F146" s="152">
        <f t="shared" si="74"/>
        <v>44338</v>
      </c>
      <c r="G146" s="152">
        <f t="shared" si="75"/>
        <v>44576</v>
      </c>
      <c r="H146" s="164">
        <f t="shared" si="76"/>
        <v>238</v>
      </c>
      <c r="I146" s="154"/>
      <c r="J146"/>
      <c r="K146" s="142">
        <f t="shared" si="77"/>
        <v>0</v>
      </c>
      <c r="L146" s="155">
        <f t="shared" si="78"/>
        <v>0.15</v>
      </c>
      <c r="M146" s="156" t="str">
        <f t="shared" si="79"/>
        <v/>
      </c>
      <c r="N146" s="155">
        <f t="shared" si="80"/>
        <v>0.05</v>
      </c>
      <c r="O146" s="156" t="str">
        <f t="shared" si="81"/>
        <v/>
      </c>
      <c r="P146" s="155">
        <f t="shared" si="82"/>
        <v>0.15</v>
      </c>
      <c r="Q146" s="157" t="str">
        <f t="shared" si="68"/>
        <v/>
      </c>
      <c r="R146" s="158">
        <f t="shared" si="71"/>
        <v>100</v>
      </c>
      <c r="S146" s="159" t="str">
        <f t="shared" si="69"/>
        <v/>
      </c>
      <c r="T146" s="160">
        <f t="shared" si="72"/>
        <v>1000</v>
      </c>
      <c r="U146" s="159" t="str">
        <f t="shared" si="70"/>
        <v/>
      </c>
      <c r="V146" s="148" t="s">
        <v>108</v>
      </c>
      <c r="W146" s="149"/>
      <c r="X146" s="149"/>
      <c r="Y146" s="149"/>
      <c r="Z146" s="145" t="str">
        <f t="shared" si="85"/>
        <v xml:space="preserve"> </v>
      </c>
      <c r="AA146" s="170" t="str">
        <f>IF(W146&gt;0,VLOOKUP(V146,'AE Tables'!$B$14:$E$23,$H$3,FALSE)," ")</f>
        <v xml:space="preserve"> </v>
      </c>
      <c r="AB146" s="147" t="str">
        <f t="shared" si="84"/>
        <v xml:space="preserve"> </v>
      </c>
      <c r="AC146" s="171">
        <f>IF(U146&gt;0,VLOOKUP($AC$6,'AE Tables'!$B$24:$E$24,$H$3,FALSE)," ")</f>
        <v>8</v>
      </c>
      <c r="AD146" s="159" t="str">
        <f t="shared" si="60"/>
        <v/>
      </c>
      <c r="AE146" s="162"/>
      <c r="AF146" s="157" t="str">
        <f t="shared" si="61"/>
        <v/>
      </c>
      <c r="AG146" s="159" t="e">
        <f t="shared" si="62"/>
        <v>#VALUE!</v>
      </c>
      <c r="AH146" s="157" t="str">
        <f t="shared" si="63"/>
        <v/>
      </c>
      <c r="AI146" s="159" t="str">
        <f t="shared" si="64"/>
        <v/>
      </c>
      <c r="AJ146" s="163">
        <f t="shared" si="83"/>
        <v>0.3</v>
      </c>
      <c r="AK146" s="195" t="e">
        <f t="shared" si="65"/>
        <v>#VALUE!</v>
      </c>
      <c r="AL146" s="157" t="e">
        <f t="shared" si="66"/>
        <v>#VALUE!</v>
      </c>
      <c r="AM146" s="157" t="e">
        <f t="shared" si="67"/>
        <v>#VALUE!</v>
      </c>
    </row>
    <row r="147" spans="3:39" ht="15">
      <c r="C147"/>
      <c r="D147"/>
      <c r="E147" s="138">
        <f t="shared" si="73"/>
        <v>0</v>
      </c>
      <c r="F147" s="152">
        <f t="shared" si="74"/>
        <v>44338</v>
      </c>
      <c r="G147" s="152">
        <f t="shared" si="75"/>
        <v>44576</v>
      </c>
      <c r="H147" s="164">
        <f t="shared" si="76"/>
        <v>238</v>
      </c>
      <c r="I147" s="154"/>
      <c r="J147"/>
      <c r="K147" s="142">
        <f t="shared" si="77"/>
        <v>0</v>
      </c>
      <c r="L147" s="155">
        <f t="shared" si="78"/>
        <v>0.15</v>
      </c>
      <c r="M147" s="156" t="str">
        <f t="shared" si="79"/>
        <v/>
      </c>
      <c r="N147" s="155">
        <f t="shared" si="80"/>
        <v>0.05</v>
      </c>
      <c r="O147" s="156" t="str">
        <f t="shared" si="81"/>
        <v/>
      </c>
      <c r="P147" s="155">
        <f t="shared" si="82"/>
        <v>0.15</v>
      </c>
      <c r="Q147" s="157" t="str">
        <f t="shared" si="68"/>
        <v/>
      </c>
      <c r="R147" s="158">
        <f t="shared" si="71"/>
        <v>100</v>
      </c>
      <c r="S147" s="159" t="str">
        <f t="shared" si="69"/>
        <v/>
      </c>
      <c r="T147" s="160">
        <f t="shared" si="72"/>
        <v>1000</v>
      </c>
      <c r="U147" s="159" t="str">
        <f t="shared" si="70"/>
        <v/>
      </c>
      <c r="V147" s="148" t="s">
        <v>108</v>
      </c>
      <c r="W147" s="161"/>
      <c r="X147" s="161"/>
      <c r="Y147" s="161"/>
      <c r="Z147" s="157" t="str">
        <f t="shared" si="85"/>
        <v xml:space="preserve"> </v>
      </c>
      <c r="AA147" s="170" t="str">
        <f>IF(W147&gt;0,VLOOKUP(V147,'AE Tables'!$B$14:$E$23,$H$3,FALSE)," ")</f>
        <v xml:space="preserve"> </v>
      </c>
      <c r="AB147" s="147" t="str">
        <f t="shared" si="84"/>
        <v xml:space="preserve"> </v>
      </c>
      <c r="AC147" s="171">
        <f>IF(U147&gt;0,VLOOKUP($AC$6,'AE Tables'!$B$24:$E$24,$H$3,FALSE)," ")</f>
        <v>8</v>
      </c>
      <c r="AD147" s="159" t="str">
        <f t="shared" si="60"/>
        <v/>
      </c>
      <c r="AE147" s="162"/>
      <c r="AF147" s="157" t="str">
        <f t="shared" si="61"/>
        <v/>
      </c>
      <c r="AG147" s="159" t="e">
        <f t="shared" si="62"/>
        <v>#VALUE!</v>
      </c>
      <c r="AH147" s="157" t="str">
        <f t="shared" si="63"/>
        <v/>
      </c>
      <c r="AI147" s="159" t="str">
        <f t="shared" si="64"/>
        <v/>
      </c>
      <c r="AJ147" s="163">
        <f t="shared" si="83"/>
        <v>0.3</v>
      </c>
      <c r="AK147" s="195" t="e">
        <f t="shared" si="65"/>
        <v>#VALUE!</v>
      </c>
      <c r="AL147" s="157" t="e">
        <f t="shared" si="66"/>
        <v>#VALUE!</v>
      </c>
      <c r="AM147" s="157" t="e">
        <f t="shared" si="67"/>
        <v>#VALUE!</v>
      </c>
    </row>
    <row r="148" spans="3:39" ht="15">
      <c r="C148"/>
      <c r="D148"/>
      <c r="E148" s="138">
        <f t="shared" si="73"/>
        <v>0</v>
      </c>
      <c r="F148" s="152">
        <f t="shared" si="74"/>
        <v>44338</v>
      </c>
      <c r="G148" s="152">
        <f t="shared" si="75"/>
        <v>44576</v>
      </c>
      <c r="H148" s="164">
        <f t="shared" si="76"/>
        <v>238</v>
      </c>
      <c r="I148" s="154"/>
      <c r="J148"/>
      <c r="K148" s="142">
        <f t="shared" si="77"/>
        <v>0</v>
      </c>
      <c r="L148" s="155">
        <f t="shared" si="78"/>
        <v>0.15</v>
      </c>
      <c r="M148" s="156" t="str">
        <f t="shared" si="79"/>
        <v/>
      </c>
      <c r="N148" s="155">
        <f t="shared" si="80"/>
        <v>0.05</v>
      </c>
      <c r="O148" s="156" t="str">
        <f t="shared" si="81"/>
        <v/>
      </c>
      <c r="P148" s="155">
        <f t="shared" si="82"/>
        <v>0.15</v>
      </c>
      <c r="Q148" s="157" t="str">
        <f t="shared" si="68"/>
        <v/>
      </c>
      <c r="R148" s="158">
        <f t="shared" si="71"/>
        <v>100</v>
      </c>
      <c r="S148" s="159" t="str">
        <f t="shared" si="69"/>
        <v/>
      </c>
      <c r="T148" s="160">
        <f t="shared" si="72"/>
        <v>1000</v>
      </c>
      <c r="U148" s="159" t="str">
        <f t="shared" si="70"/>
        <v/>
      </c>
      <c r="V148" s="148" t="s">
        <v>108</v>
      </c>
      <c r="W148" s="149"/>
      <c r="X148" s="149"/>
      <c r="Y148" s="149"/>
      <c r="Z148" s="145" t="str">
        <f t="shared" si="85"/>
        <v xml:space="preserve"> </v>
      </c>
      <c r="AA148" s="170" t="str">
        <f>IF(W148&gt;0,VLOOKUP(V148,'AE Tables'!$B$14:$E$23,$H$3,FALSE)," ")</f>
        <v xml:space="preserve"> </v>
      </c>
      <c r="AB148" s="147" t="str">
        <f t="shared" si="84"/>
        <v xml:space="preserve"> </v>
      </c>
      <c r="AC148" s="171">
        <f>IF(U148&gt;0,VLOOKUP($AC$6,'AE Tables'!$B$24:$E$24,$H$3,FALSE)," ")</f>
        <v>8</v>
      </c>
      <c r="AD148" s="159" t="str">
        <f t="shared" si="60"/>
        <v/>
      </c>
      <c r="AE148" s="162"/>
      <c r="AF148" s="157" t="str">
        <f t="shared" si="61"/>
        <v/>
      </c>
      <c r="AG148" s="159" t="e">
        <f t="shared" si="62"/>
        <v>#VALUE!</v>
      </c>
      <c r="AH148" s="157" t="str">
        <f t="shared" si="63"/>
        <v/>
      </c>
      <c r="AI148" s="159" t="str">
        <f t="shared" si="64"/>
        <v/>
      </c>
      <c r="AJ148" s="163">
        <f t="shared" si="83"/>
        <v>0.3</v>
      </c>
      <c r="AK148" s="195" t="e">
        <f t="shared" si="65"/>
        <v>#VALUE!</v>
      </c>
      <c r="AL148" s="157" t="e">
        <f t="shared" si="66"/>
        <v>#VALUE!</v>
      </c>
      <c r="AM148" s="157" t="e">
        <f t="shared" si="67"/>
        <v>#VALUE!</v>
      </c>
    </row>
    <row r="149" spans="3:39" ht="15">
      <c r="C149"/>
      <c r="D149"/>
      <c r="E149" s="138">
        <f t="shared" si="73"/>
        <v>0</v>
      </c>
      <c r="F149" s="152">
        <f t="shared" si="74"/>
        <v>44338</v>
      </c>
      <c r="G149" s="152">
        <f t="shared" si="75"/>
        <v>44576</v>
      </c>
      <c r="H149" s="164">
        <f t="shared" si="76"/>
        <v>238</v>
      </c>
      <c r="I149" s="154"/>
      <c r="J149"/>
      <c r="K149" s="142">
        <f t="shared" si="77"/>
        <v>0</v>
      </c>
      <c r="L149" s="155">
        <f t="shared" si="78"/>
        <v>0.15</v>
      </c>
      <c r="M149" s="156" t="str">
        <f t="shared" si="79"/>
        <v/>
      </c>
      <c r="N149" s="155">
        <f t="shared" si="80"/>
        <v>0.05</v>
      </c>
      <c r="O149" s="156" t="str">
        <f t="shared" si="81"/>
        <v/>
      </c>
      <c r="P149" s="155">
        <f t="shared" si="82"/>
        <v>0.15</v>
      </c>
      <c r="Q149" s="157" t="str">
        <f t="shared" si="68"/>
        <v/>
      </c>
      <c r="R149" s="158">
        <f t="shared" si="71"/>
        <v>100</v>
      </c>
      <c r="S149" s="159" t="str">
        <f t="shared" si="69"/>
        <v/>
      </c>
      <c r="T149" s="160">
        <f t="shared" si="72"/>
        <v>1000</v>
      </c>
      <c r="U149" s="159" t="str">
        <f t="shared" si="70"/>
        <v/>
      </c>
      <c r="V149" s="148" t="s">
        <v>108</v>
      </c>
      <c r="W149" s="161"/>
      <c r="X149" s="161"/>
      <c r="Y149" s="161"/>
      <c r="Z149" s="157" t="str">
        <f t="shared" si="85"/>
        <v xml:space="preserve"> </v>
      </c>
      <c r="AA149" s="170" t="str">
        <f>IF(W149&gt;0,VLOOKUP(V149,'AE Tables'!$B$14:$E$23,$H$3,FALSE)," ")</f>
        <v xml:space="preserve"> </v>
      </c>
      <c r="AB149" s="147" t="str">
        <f t="shared" si="84"/>
        <v xml:space="preserve"> </v>
      </c>
      <c r="AC149" s="171">
        <f>IF(U149&gt;0,VLOOKUP($AC$6,'AE Tables'!$B$24:$E$24,$H$3,FALSE)," ")</f>
        <v>8</v>
      </c>
      <c r="AD149" s="159" t="str">
        <f t="shared" si="60"/>
        <v/>
      </c>
      <c r="AE149" s="162"/>
      <c r="AF149" s="157" t="str">
        <f t="shared" si="61"/>
        <v/>
      </c>
      <c r="AG149" s="159" t="e">
        <f t="shared" si="62"/>
        <v>#VALUE!</v>
      </c>
      <c r="AH149" s="157" t="str">
        <f t="shared" si="63"/>
        <v/>
      </c>
      <c r="AI149" s="159" t="str">
        <f t="shared" si="64"/>
        <v/>
      </c>
      <c r="AJ149" s="163">
        <f t="shared" si="83"/>
        <v>0.3</v>
      </c>
      <c r="AK149" s="195" t="e">
        <f t="shared" si="65"/>
        <v>#VALUE!</v>
      </c>
      <c r="AL149" s="157" t="e">
        <f t="shared" si="66"/>
        <v>#VALUE!</v>
      </c>
      <c r="AM149" s="157" t="e">
        <f t="shared" si="67"/>
        <v>#VALUE!</v>
      </c>
    </row>
    <row r="150" spans="3:39" ht="15">
      <c r="C150"/>
      <c r="D150"/>
      <c r="E150" s="138">
        <f t="shared" si="73"/>
        <v>0</v>
      </c>
      <c r="F150" s="152">
        <f t="shared" si="74"/>
        <v>44338</v>
      </c>
      <c r="G150" s="152">
        <f t="shared" si="75"/>
        <v>44576</v>
      </c>
      <c r="H150" s="164">
        <f t="shared" si="76"/>
        <v>238</v>
      </c>
      <c r="I150" s="154"/>
      <c r="J150"/>
      <c r="K150" s="142">
        <f t="shared" si="77"/>
        <v>0</v>
      </c>
      <c r="L150" s="155">
        <f t="shared" si="78"/>
        <v>0.15</v>
      </c>
      <c r="M150" s="156" t="str">
        <f t="shared" si="79"/>
        <v/>
      </c>
      <c r="N150" s="155">
        <f t="shared" si="80"/>
        <v>0.05</v>
      </c>
      <c r="O150" s="156" t="str">
        <f t="shared" si="81"/>
        <v/>
      </c>
      <c r="P150" s="155">
        <f t="shared" si="82"/>
        <v>0.15</v>
      </c>
      <c r="Q150" s="157" t="str">
        <f t="shared" si="68"/>
        <v/>
      </c>
      <c r="R150" s="158">
        <f t="shared" si="71"/>
        <v>100</v>
      </c>
      <c r="S150" s="159" t="str">
        <f t="shared" si="69"/>
        <v/>
      </c>
      <c r="T150" s="160">
        <f t="shared" si="72"/>
        <v>1000</v>
      </c>
      <c r="U150" s="159" t="str">
        <f t="shared" si="70"/>
        <v/>
      </c>
      <c r="V150" s="148" t="s">
        <v>108</v>
      </c>
      <c r="W150" s="149"/>
      <c r="X150" s="149"/>
      <c r="Y150" s="149"/>
      <c r="Z150" s="145" t="str">
        <f t="shared" si="85"/>
        <v xml:space="preserve"> </v>
      </c>
      <c r="AA150" s="170" t="str">
        <f>IF(W150&gt;0,VLOOKUP(V150,'AE Tables'!$B$14:$E$23,$H$3,FALSE)," ")</f>
        <v xml:space="preserve"> </v>
      </c>
      <c r="AB150" s="147" t="str">
        <f t="shared" si="84"/>
        <v xml:space="preserve"> </v>
      </c>
      <c r="AC150" s="171">
        <f>IF(U150&gt;0,VLOOKUP($AC$6,'AE Tables'!$B$24:$E$24,$H$3,FALSE)," ")</f>
        <v>8</v>
      </c>
      <c r="AD150" s="159" t="str">
        <f t="shared" si="60"/>
        <v/>
      </c>
      <c r="AE150" s="162"/>
      <c r="AF150" s="157" t="str">
        <f t="shared" si="61"/>
        <v/>
      </c>
      <c r="AG150" s="159" t="e">
        <f t="shared" si="62"/>
        <v>#VALUE!</v>
      </c>
      <c r="AH150" s="157" t="str">
        <f t="shared" si="63"/>
        <v/>
      </c>
      <c r="AI150" s="159" t="str">
        <f t="shared" si="64"/>
        <v/>
      </c>
      <c r="AJ150" s="163">
        <f t="shared" si="83"/>
        <v>0.3</v>
      </c>
      <c r="AK150" s="195" t="e">
        <f t="shared" si="65"/>
        <v>#VALUE!</v>
      </c>
      <c r="AL150" s="157" t="e">
        <f t="shared" si="66"/>
        <v>#VALUE!</v>
      </c>
      <c r="AM150" s="157" t="e">
        <f t="shared" si="67"/>
        <v>#VALUE!</v>
      </c>
    </row>
    <row r="151" spans="3:39" ht="15">
      <c r="C151"/>
      <c r="D151"/>
      <c r="E151" s="138">
        <f t="shared" si="73"/>
        <v>0</v>
      </c>
      <c r="F151" s="152">
        <f t="shared" si="74"/>
        <v>44338</v>
      </c>
      <c r="G151" s="152">
        <f t="shared" si="75"/>
        <v>44576</v>
      </c>
      <c r="H151" s="164">
        <f t="shared" si="76"/>
        <v>238</v>
      </c>
      <c r="I151" s="154"/>
      <c r="J151"/>
      <c r="K151" s="142">
        <f t="shared" si="77"/>
        <v>0</v>
      </c>
      <c r="L151" s="155">
        <f t="shared" si="78"/>
        <v>0.15</v>
      </c>
      <c r="M151" s="156" t="str">
        <f t="shared" si="79"/>
        <v/>
      </c>
      <c r="N151" s="155">
        <f t="shared" si="80"/>
        <v>0.05</v>
      </c>
      <c r="O151" s="156" t="str">
        <f t="shared" si="81"/>
        <v/>
      </c>
      <c r="P151" s="155">
        <f t="shared" si="82"/>
        <v>0.15</v>
      </c>
      <c r="Q151" s="157" t="str">
        <f t="shared" si="68"/>
        <v/>
      </c>
      <c r="R151" s="158">
        <f t="shared" si="71"/>
        <v>100</v>
      </c>
      <c r="S151" s="159" t="str">
        <f t="shared" si="69"/>
        <v/>
      </c>
      <c r="T151" s="160">
        <f t="shared" si="72"/>
        <v>1000</v>
      </c>
      <c r="U151" s="159" t="str">
        <f t="shared" si="70"/>
        <v/>
      </c>
      <c r="V151" s="148" t="s">
        <v>108</v>
      </c>
      <c r="W151" s="161"/>
      <c r="X151" s="161"/>
      <c r="Y151" s="161"/>
      <c r="Z151" s="157" t="str">
        <f t="shared" si="85"/>
        <v xml:space="preserve"> </v>
      </c>
      <c r="AA151" s="170" t="str">
        <f>IF(W151&gt;0,VLOOKUP(V151,'AE Tables'!$B$14:$E$23,$H$3,FALSE)," ")</f>
        <v xml:space="preserve"> </v>
      </c>
      <c r="AB151" s="147" t="str">
        <f t="shared" si="84"/>
        <v xml:space="preserve"> </v>
      </c>
      <c r="AC151" s="171">
        <f>IF(U151&gt;0,VLOOKUP($AC$6,'AE Tables'!$B$24:$E$24,$H$3,FALSE)," ")</f>
        <v>8</v>
      </c>
      <c r="AD151" s="159" t="str">
        <f t="shared" si="60"/>
        <v/>
      </c>
      <c r="AE151" s="162"/>
      <c r="AF151" s="157" t="str">
        <f t="shared" si="61"/>
        <v/>
      </c>
      <c r="AG151" s="159" t="e">
        <f t="shared" si="62"/>
        <v>#VALUE!</v>
      </c>
      <c r="AH151" s="157" t="str">
        <f t="shared" si="63"/>
        <v/>
      </c>
      <c r="AI151" s="159" t="str">
        <f t="shared" si="64"/>
        <v/>
      </c>
      <c r="AJ151" s="163">
        <f t="shared" si="83"/>
        <v>0.3</v>
      </c>
      <c r="AK151" s="195" t="e">
        <f t="shared" si="65"/>
        <v>#VALUE!</v>
      </c>
      <c r="AL151" s="157" t="e">
        <f t="shared" si="66"/>
        <v>#VALUE!</v>
      </c>
      <c r="AM151" s="157" t="e">
        <f t="shared" si="67"/>
        <v>#VALUE!</v>
      </c>
    </row>
    <row r="152" spans="3:39" ht="15">
      <c r="C152"/>
      <c r="D152"/>
      <c r="E152" s="138">
        <f t="shared" si="73"/>
        <v>0</v>
      </c>
      <c r="F152" s="152">
        <f t="shared" si="74"/>
        <v>44338</v>
      </c>
      <c r="G152" s="152">
        <f t="shared" si="75"/>
        <v>44576</v>
      </c>
      <c r="H152" s="164">
        <f t="shared" si="76"/>
        <v>238</v>
      </c>
      <c r="I152" s="154"/>
      <c r="J152"/>
      <c r="K152" s="142">
        <f t="shared" si="77"/>
        <v>0</v>
      </c>
      <c r="L152" s="155">
        <f t="shared" si="78"/>
        <v>0.15</v>
      </c>
      <c r="M152" s="156" t="str">
        <f t="shared" si="79"/>
        <v/>
      </c>
      <c r="N152" s="155">
        <f t="shared" si="80"/>
        <v>0.05</v>
      </c>
      <c r="O152" s="156" t="str">
        <f t="shared" si="81"/>
        <v/>
      </c>
      <c r="P152" s="155">
        <f t="shared" si="82"/>
        <v>0.15</v>
      </c>
      <c r="Q152" s="157" t="str">
        <f t="shared" si="68"/>
        <v/>
      </c>
      <c r="R152" s="158">
        <f t="shared" si="71"/>
        <v>100</v>
      </c>
      <c r="S152" s="159" t="str">
        <f t="shared" si="69"/>
        <v/>
      </c>
      <c r="T152" s="160">
        <f t="shared" si="72"/>
        <v>1000</v>
      </c>
      <c r="U152" s="159" t="str">
        <f t="shared" si="70"/>
        <v/>
      </c>
      <c r="V152" s="148" t="s">
        <v>108</v>
      </c>
      <c r="W152" s="149"/>
      <c r="X152" s="149"/>
      <c r="Y152" s="149"/>
      <c r="Z152" s="145" t="str">
        <f t="shared" si="85"/>
        <v xml:space="preserve"> </v>
      </c>
      <c r="AA152" s="170" t="str">
        <f>IF(W152&gt;0,VLOOKUP(V152,'AE Tables'!$B$14:$E$23,$H$3,FALSE)," ")</f>
        <v xml:space="preserve"> </v>
      </c>
      <c r="AB152" s="147" t="str">
        <f t="shared" si="84"/>
        <v xml:space="preserve"> </v>
      </c>
      <c r="AC152" s="171">
        <f>IF(U152&gt;0,VLOOKUP($AC$6,'AE Tables'!$B$24:$E$24,$H$3,FALSE)," ")</f>
        <v>8</v>
      </c>
      <c r="AD152" s="159" t="str">
        <f t="shared" si="60"/>
        <v/>
      </c>
      <c r="AE152" s="162"/>
      <c r="AF152" s="157" t="str">
        <f t="shared" si="61"/>
        <v/>
      </c>
      <c r="AG152" s="159" t="e">
        <f t="shared" si="62"/>
        <v>#VALUE!</v>
      </c>
      <c r="AH152" s="157" t="str">
        <f t="shared" si="63"/>
        <v/>
      </c>
      <c r="AI152" s="159" t="str">
        <f t="shared" si="64"/>
        <v/>
      </c>
      <c r="AJ152" s="163">
        <f t="shared" si="83"/>
        <v>0.3</v>
      </c>
      <c r="AK152" s="195" t="e">
        <f t="shared" si="65"/>
        <v>#VALUE!</v>
      </c>
      <c r="AL152" s="157" t="e">
        <f t="shared" si="66"/>
        <v>#VALUE!</v>
      </c>
      <c r="AM152" s="157" t="e">
        <f t="shared" si="67"/>
        <v>#VALUE!</v>
      </c>
    </row>
    <row r="153" spans="3:39" ht="15">
      <c r="C153"/>
      <c r="D153"/>
      <c r="E153" s="138">
        <f t="shared" si="73"/>
        <v>0</v>
      </c>
      <c r="F153" s="152">
        <f t="shared" si="74"/>
        <v>44338</v>
      </c>
      <c r="G153" s="152">
        <f t="shared" si="75"/>
        <v>44576</v>
      </c>
      <c r="H153" s="164">
        <f t="shared" si="76"/>
        <v>238</v>
      </c>
      <c r="I153" s="154"/>
      <c r="J153"/>
      <c r="K153" s="142">
        <f t="shared" si="77"/>
        <v>0</v>
      </c>
      <c r="L153" s="155">
        <f t="shared" si="78"/>
        <v>0.15</v>
      </c>
      <c r="M153" s="156" t="str">
        <f t="shared" si="79"/>
        <v/>
      </c>
      <c r="N153" s="155">
        <f t="shared" si="80"/>
        <v>0.05</v>
      </c>
      <c r="O153" s="156" t="str">
        <f t="shared" si="81"/>
        <v/>
      </c>
      <c r="P153" s="155">
        <f t="shared" si="82"/>
        <v>0.15</v>
      </c>
      <c r="Q153" s="157" t="str">
        <f t="shared" si="68"/>
        <v/>
      </c>
      <c r="R153" s="158">
        <f t="shared" si="71"/>
        <v>100</v>
      </c>
      <c r="S153" s="159" t="str">
        <f t="shared" si="69"/>
        <v/>
      </c>
      <c r="T153" s="160">
        <f t="shared" si="72"/>
        <v>1000</v>
      </c>
      <c r="U153" s="159" t="str">
        <f t="shared" si="70"/>
        <v/>
      </c>
      <c r="V153" s="148" t="s">
        <v>108</v>
      </c>
      <c r="W153" s="161"/>
      <c r="X153" s="161"/>
      <c r="Y153" s="161"/>
      <c r="Z153" s="157" t="str">
        <f t="shared" si="85"/>
        <v xml:space="preserve"> </v>
      </c>
      <c r="AA153" s="170" t="str">
        <f>IF(W153&gt;0,VLOOKUP(V153,'AE Tables'!$B$14:$E$23,$H$3,FALSE)," ")</f>
        <v xml:space="preserve"> </v>
      </c>
      <c r="AB153" s="147" t="str">
        <f t="shared" si="84"/>
        <v xml:space="preserve"> </v>
      </c>
      <c r="AC153" s="171">
        <f>IF(U153&gt;0,VLOOKUP($AC$6,'AE Tables'!$B$24:$E$24,$H$3,FALSE)," ")</f>
        <v>8</v>
      </c>
      <c r="AD153" s="159" t="str">
        <f t="shared" si="60"/>
        <v/>
      </c>
      <c r="AE153" s="162"/>
      <c r="AF153" s="157" t="str">
        <f t="shared" si="61"/>
        <v/>
      </c>
      <c r="AG153" s="159" t="e">
        <f t="shared" si="62"/>
        <v>#VALUE!</v>
      </c>
      <c r="AH153" s="157" t="str">
        <f t="shared" si="63"/>
        <v/>
      </c>
      <c r="AI153" s="159" t="str">
        <f t="shared" si="64"/>
        <v/>
      </c>
      <c r="AJ153" s="163">
        <f t="shared" si="83"/>
        <v>0.3</v>
      </c>
      <c r="AK153" s="195" t="e">
        <f t="shared" si="65"/>
        <v>#VALUE!</v>
      </c>
      <c r="AL153" s="157" t="e">
        <f t="shared" si="66"/>
        <v>#VALUE!</v>
      </c>
      <c r="AM153" s="157" t="e">
        <f t="shared" si="67"/>
        <v>#VALUE!</v>
      </c>
    </row>
    <row r="154" spans="3:39" ht="15">
      <c r="C154"/>
      <c r="D154"/>
      <c r="E154" s="138">
        <f t="shared" si="73"/>
        <v>0</v>
      </c>
      <c r="F154" s="152">
        <f t="shared" si="74"/>
        <v>44338</v>
      </c>
      <c r="G154" s="152">
        <f t="shared" si="75"/>
        <v>44576</v>
      </c>
      <c r="H154" s="164">
        <f t="shared" si="76"/>
        <v>238</v>
      </c>
      <c r="I154" s="154"/>
      <c r="J154"/>
      <c r="K154" s="142">
        <f t="shared" si="77"/>
        <v>0</v>
      </c>
      <c r="L154" s="155">
        <f t="shared" si="78"/>
        <v>0.15</v>
      </c>
      <c r="M154" s="156" t="str">
        <f t="shared" si="79"/>
        <v/>
      </c>
      <c r="N154" s="155">
        <f t="shared" si="80"/>
        <v>0.05</v>
      </c>
      <c r="O154" s="156" t="str">
        <f t="shared" si="81"/>
        <v/>
      </c>
      <c r="P154" s="155">
        <f t="shared" si="82"/>
        <v>0.15</v>
      </c>
      <c r="Q154" s="157" t="str">
        <f t="shared" si="68"/>
        <v/>
      </c>
      <c r="R154" s="158">
        <f t="shared" si="71"/>
        <v>100</v>
      </c>
      <c r="S154" s="159" t="str">
        <f t="shared" si="69"/>
        <v/>
      </c>
      <c r="T154" s="160">
        <f t="shared" si="72"/>
        <v>1000</v>
      </c>
      <c r="U154" s="159" t="str">
        <f t="shared" si="70"/>
        <v/>
      </c>
      <c r="V154" s="148" t="s">
        <v>108</v>
      </c>
      <c r="W154" s="149"/>
      <c r="X154" s="149"/>
      <c r="Y154" s="149"/>
      <c r="Z154" s="145" t="str">
        <f t="shared" si="85"/>
        <v xml:space="preserve"> </v>
      </c>
      <c r="AA154" s="170" t="str">
        <f>IF(W154&gt;0,VLOOKUP(V154,'AE Tables'!$B$14:$E$23,$H$3,FALSE)," ")</f>
        <v xml:space="preserve"> </v>
      </c>
      <c r="AB154" s="147" t="str">
        <f t="shared" si="84"/>
        <v xml:space="preserve"> </v>
      </c>
      <c r="AC154" s="171">
        <f>IF(U154&gt;0,VLOOKUP($AC$6,'AE Tables'!$B$24:$E$24,$H$3,FALSE)," ")</f>
        <v>8</v>
      </c>
      <c r="AD154" s="159" t="str">
        <f t="shared" si="60"/>
        <v/>
      </c>
      <c r="AE154" s="162"/>
      <c r="AF154" s="157" t="str">
        <f t="shared" si="61"/>
        <v/>
      </c>
      <c r="AG154" s="159" t="e">
        <f t="shared" si="62"/>
        <v>#VALUE!</v>
      </c>
      <c r="AH154" s="157" t="str">
        <f t="shared" si="63"/>
        <v/>
      </c>
      <c r="AI154" s="159" t="str">
        <f t="shared" si="64"/>
        <v/>
      </c>
      <c r="AJ154" s="163">
        <f t="shared" si="83"/>
        <v>0.3</v>
      </c>
      <c r="AK154" s="195" t="e">
        <f t="shared" si="65"/>
        <v>#VALUE!</v>
      </c>
      <c r="AL154" s="157" t="e">
        <f t="shared" si="66"/>
        <v>#VALUE!</v>
      </c>
      <c r="AM154" s="157" t="e">
        <f t="shared" si="67"/>
        <v>#VALUE!</v>
      </c>
    </row>
    <row r="155" spans="3:39" ht="15">
      <c r="C155"/>
      <c r="D155"/>
      <c r="E155" s="138">
        <f t="shared" si="73"/>
        <v>0</v>
      </c>
      <c r="F155" s="152">
        <f t="shared" si="74"/>
        <v>44338</v>
      </c>
      <c r="G155" s="152">
        <f t="shared" si="75"/>
        <v>44576</v>
      </c>
      <c r="H155" s="164">
        <f t="shared" si="76"/>
        <v>238</v>
      </c>
      <c r="I155" s="154"/>
      <c r="J155"/>
      <c r="K155" s="142">
        <f t="shared" si="77"/>
        <v>0</v>
      </c>
      <c r="L155" s="155">
        <f t="shared" si="78"/>
        <v>0.15</v>
      </c>
      <c r="M155" s="156" t="str">
        <f t="shared" si="79"/>
        <v/>
      </c>
      <c r="N155" s="155">
        <f t="shared" si="80"/>
        <v>0.05</v>
      </c>
      <c r="O155" s="156" t="str">
        <f t="shared" si="81"/>
        <v/>
      </c>
      <c r="P155" s="155">
        <f t="shared" si="82"/>
        <v>0.15</v>
      </c>
      <c r="Q155" s="157" t="str">
        <f t="shared" si="68"/>
        <v/>
      </c>
      <c r="R155" s="158">
        <f t="shared" si="71"/>
        <v>100</v>
      </c>
      <c r="S155" s="159" t="str">
        <f t="shared" si="69"/>
        <v/>
      </c>
      <c r="T155" s="160">
        <f t="shared" si="72"/>
        <v>1000</v>
      </c>
      <c r="U155" s="159" t="str">
        <f t="shared" si="70"/>
        <v/>
      </c>
      <c r="V155" s="148" t="s">
        <v>108</v>
      </c>
      <c r="W155" s="161"/>
      <c r="X155" s="161"/>
      <c r="Y155" s="161"/>
      <c r="Z155" s="157" t="str">
        <f t="shared" si="85"/>
        <v xml:space="preserve"> </v>
      </c>
      <c r="AA155" s="170" t="str">
        <f>IF(W155&gt;0,VLOOKUP(V155,'AE Tables'!$B$14:$E$23,$H$3,FALSE)," ")</f>
        <v xml:space="preserve"> </v>
      </c>
      <c r="AB155" s="147" t="str">
        <f t="shared" si="84"/>
        <v xml:space="preserve"> </v>
      </c>
      <c r="AC155" s="171">
        <f>IF(U155&gt;0,VLOOKUP($AC$6,'AE Tables'!$B$24:$E$24,$H$3,FALSE)," ")</f>
        <v>8</v>
      </c>
      <c r="AD155" s="159" t="str">
        <f t="shared" si="60"/>
        <v/>
      </c>
      <c r="AE155" s="162"/>
      <c r="AF155" s="157" t="str">
        <f t="shared" si="61"/>
        <v/>
      </c>
      <c r="AG155" s="159" t="e">
        <f t="shared" si="62"/>
        <v>#VALUE!</v>
      </c>
      <c r="AH155" s="157" t="str">
        <f t="shared" si="63"/>
        <v/>
      </c>
      <c r="AI155" s="159" t="str">
        <f t="shared" si="64"/>
        <v/>
      </c>
      <c r="AJ155" s="163">
        <f t="shared" si="83"/>
        <v>0.3</v>
      </c>
      <c r="AK155" s="195" t="e">
        <f t="shared" si="65"/>
        <v>#VALUE!</v>
      </c>
      <c r="AL155" s="157" t="e">
        <f t="shared" si="66"/>
        <v>#VALUE!</v>
      </c>
      <c r="AM155" s="157" t="e">
        <f t="shared" si="67"/>
        <v>#VALUE!</v>
      </c>
    </row>
    <row r="156" spans="3:39" ht="15">
      <c r="C156"/>
      <c r="D156"/>
      <c r="E156" s="138">
        <f t="shared" si="73"/>
        <v>0</v>
      </c>
      <c r="F156" s="152">
        <f t="shared" si="74"/>
        <v>44338</v>
      </c>
      <c r="G156" s="152">
        <f t="shared" si="75"/>
        <v>44576</v>
      </c>
      <c r="H156" s="164">
        <f t="shared" si="76"/>
        <v>238</v>
      </c>
      <c r="I156" s="154"/>
      <c r="J156"/>
      <c r="K156" s="142">
        <f t="shared" si="77"/>
        <v>0</v>
      </c>
      <c r="L156" s="155">
        <f t="shared" si="78"/>
        <v>0.15</v>
      </c>
      <c r="M156" s="156" t="str">
        <f t="shared" si="79"/>
        <v/>
      </c>
      <c r="N156" s="155">
        <f t="shared" si="80"/>
        <v>0.05</v>
      </c>
      <c r="O156" s="156" t="str">
        <f t="shared" si="81"/>
        <v/>
      </c>
      <c r="P156" s="155">
        <f t="shared" si="82"/>
        <v>0.15</v>
      </c>
      <c r="Q156" s="157" t="str">
        <f t="shared" si="68"/>
        <v/>
      </c>
      <c r="R156" s="158">
        <f t="shared" si="71"/>
        <v>100</v>
      </c>
      <c r="S156" s="159" t="str">
        <f t="shared" si="69"/>
        <v/>
      </c>
      <c r="T156" s="160">
        <f t="shared" si="72"/>
        <v>1000</v>
      </c>
      <c r="U156" s="159" t="str">
        <f t="shared" si="70"/>
        <v/>
      </c>
      <c r="V156" s="148" t="s">
        <v>108</v>
      </c>
      <c r="W156" s="149"/>
      <c r="X156" s="149"/>
      <c r="Y156" s="149"/>
      <c r="Z156" s="145" t="str">
        <f t="shared" si="85"/>
        <v xml:space="preserve"> </v>
      </c>
      <c r="AA156" s="170" t="str">
        <f>IF(W156&gt;0,VLOOKUP(V156,'AE Tables'!$B$14:$E$23,$H$3,FALSE)," ")</f>
        <v xml:space="preserve"> </v>
      </c>
      <c r="AB156" s="147" t="str">
        <f t="shared" si="84"/>
        <v xml:space="preserve"> </v>
      </c>
      <c r="AC156" s="171">
        <f>IF(U156&gt;0,VLOOKUP($AC$6,'AE Tables'!$B$24:$E$24,$H$3,FALSE)," ")</f>
        <v>8</v>
      </c>
      <c r="AD156" s="159" t="str">
        <f t="shared" si="60"/>
        <v/>
      </c>
      <c r="AE156" s="162"/>
      <c r="AF156" s="157" t="str">
        <f t="shared" si="61"/>
        <v/>
      </c>
      <c r="AG156" s="159" t="e">
        <f t="shared" si="62"/>
        <v>#VALUE!</v>
      </c>
      <c r="AH156" s="157" t="str">
        <f t="shared" si="63"/>
        <v/>
      </c>
      <c r="AI156" s="159" t="str">
        <f t="shared" si="64"/>
        <v/>
      </c>
      <c r="AJ156" s="163">
        <f t="shared" si="83"/>
        <v>0.3</v>
      </c>
      <c r="AK156" s="195" t="e">
        <f t="shared" si="65"/>
        <v>#VALUE!</v>
      </c>
      <c r="AL156" s="157" t="e">
        <f t="shared" si="66"/>
        <v>#VALUE!</v>
      </c>
      <c r="AM156" s="157" t="e">
        <f t="shared" si="67"/>
        <v>#VALUE!</v>
      </c>
    </row>
    <row r="157" spans="3:39" ht="15">
      <c r="C157"/>
      <c r="D157"/>
      <c r="E157" s="138">
        <f t="shared" si="73"/>
        <v>0</v>
      </c>
      <c r="F157" s="152">
        <f t="shared" si="74"/>
        <v>44338</v>
      </c>
      <c r="G157" s="152">
        <f t="shared" si="75"/>
        <v>44576</v>
      </c>
      <c r="H157" s="164">
        <f t="shared" si="76"/>
        <v>238</v>
      </c>
      <c r="I157" s="154"/>
      <c r="J157"/>
      <c r="K157" s="142">
        <f t="shared" si="77"/>
        <v>0</v>
      </c>
      <c r="L157" s="155">
        <f t="shared" si="78"/>
        <v>0.15</v>
      </c>
      <c r="M157" s="156" t="str">
        <f t="shared" si="79"/>
        <v/>
      </c>
      <c r="N157" s="155">
        <f t="shared" si="80"/>
        <v>0.05</v>
      </c>
      <c r="O157" s="156" t="str">
        <f t="shared" si="81"/>
        <v/>
      </c>
      <c r="P157" s="155">
        <f t="shared" si="82"/>
        <v>0.15</v>
      </c>
      <c r="Q157" s="157" t="str">
        <f t="shared" si="68"/>
        <v/>
      </c>
      <c r="R157" s="158">
        <f t="shared" si="71"/>
        <v>100</v>
      </c>
      <c r="S157" s="159" t="str">
        <f t="shared" si="69"/>
        <v/>
      </c>
      <c r="T157" s="160">
        <f t="shared" si="72"/>
        <v>1000</v>
      </c>
      <c r="U157" s="159" t="str">
        <f t="shared" si="70"/>
        <v/>
      </c>
      <c r="V157" s="148" t="s">
        <v>108</v>
      </c>
      <c r="W157" s="161"/>
      <c r="X157" s="161"/>
      <c r="Y157" s="161"/>
      <c r="Z157" s="157" t="str">
        <f t="shared" si="85"/>
        <v xml:space="preserve"> </v>
      </c>
      <c r="AA157" s="170" t="str">
        <f>IF(W157&gt;0,VLOOKUP(V157,'AE Tables'!$B$14:$E$23,$H$3,FALSE)," ")</f>
        <v xml:space="preserve"> </v>
      </c>
      <c r="AB157" s="147" t="str">
        <f t="shared" si="84"/>
        <v xml:space="preserve"> </v>
      </c>
      <c r="AC157" s="171">
        <f>IF(U157&gt;0,VLOOKUP($AC$6,'AE Tables'!$B$24:$E$24,$H$3,FALSE)," ")</f>
        <v>8</v>
      </c>
      <c r="AD157" s="159" t="str">
        <f t="shared" si="60"/>
        <v/>
      </c>
      <c r="AE157" s="162"/>
      <c r="AF157" s="157" t="str">
        <f t="shared" si="61"/>
        <v/>
      </c>
      <c r="AG157" s="159" t="e">
        <f t="shared" si="62"/>
        <v>#VALUE!</v>
      </c>
      <c r="AH157" s="157" t="str">
        <f t="shared" si="63"/>
        <v/>
      </c>
      <c r="AI157" s="159" t="str">
        <f t="shared" si="64"/>
        <v/>
      </c>
      <c r="AJ157" s="163">
        <f t="shared" si="83"/>
        <v>0.3</v>
      </c>
      <c r="AK157" s="195" t="e">
        <f t="shared" si="65"/>
        <v>#VALUE!</v>
      </c>
      <c r="AL157" s="157" t="e">
        <f t="shared" si="66"/>
        <v>#VALUE!</v>
      </c>
      <c r="AM157" s="157" t="e">
        <f t="shared" si="67"/>
        <v>#VALUE!</v>
      </c>
    </row>
    <row r="158" spans="3:39" ht="15">
      <c r="C158"/>
      <c r="D158"/>
      <c r="E158" s="138">
        <f t="shared" si="73"/>
        <v>0</v>
      </c>
      <c r="F158" s="152">
        <f t="shared" si="74"/>
        <v>44338</v>
      </c>
      <c r="G158" s="152">
        <f t="shared" si="75"/>
        <v>44576</v>
      </c>
      <c r="H158" s="164">
        <f t="shared" si="76"/>
        <v>238</v>
      </c>
      <c r="I158" s="154"/>
      <c r="J158"/>
      <c r="K158" s="142">
        <f t="shared" si="77"/>
        <v>0</v>
      </c>
      <c r="L158" s="155">
        <f t="shared" si="78"/>
        <v>0.15</v>
      </c>
      <c r="M158" s="156" t="str">
        <f t="shared" si="79"/>
        <v/>
      </c>
      <c r="N158" s="155">
        <f t="shared" si="80"/>
        <v>0.05</v>
      </c>
      <c r="O158" s="156" t="str">
        <f t="shared" si="81"/>
        <v/>
      </c>
      <c r="P158" s="155">
        <f t="shared" si="82"/>
        <v>0.15</v>
      </c>
      <c r="Q158" s="157" t="str">
        <f t="shared" si="68"/>
        <v/>
      </c>
      <c r="R158" s="158">
        <f t="shared" si="71"/>
        <v>100</v>
      </c>
      <c r="S158" s="159" t="str">
        <f t="shared" si="69"/>
        <v/>
      </c>
      <c r="T158" s="160">
        <f t="shared" si="72"/>
        <v>1000</v>
      </c>
      <c r="U158" s="159" t="str">
        <f t="shared" si="70"/>
        <v/>
      </c>
      <c r="V158" s="148" t="s">
        <v>108</v>
      </c>
      <c r="W158" s="149"/>
      <c r="X158" s="149"/>
      <c r="Y158" s="149"/>
      <c r="Z158" s="145" t="str">
        <f t="shared" si="85"/>
        <v xml:space="preserve"> </v>
      </c>
      <c r="AA158" s="170" t="str">
        <f>IF(W158&gt;0,VLOOKUP(V158,'AE Tables'!$B$14:$E$23,$H$3,FALSE)," ")</f>
        <v xml:space="preserve"> </v>
      </c>
      <c r="AB158" s="147" t="str">
        <f t="shared" si="84"/>
        <v xml:space="preserve"> </v>
      </c>
      <c r="AC158" s="171">
        <f>IF(U158&gt;0,VLOOKUP($AC$6,'AE Tables'!$B$24:$E$24,$H$3,FALSE)," ")</f>
        <v>8</v>
      </c>
      <c r="AD158" s="159" t="str">
        <f t="shared" si="60"/>
        <v/>
      </c>
      <c r="AE158" s="162"/>
      <c r="AF158" s="157" t="str">
        <f t="shared" si="61"/>
        <v/>
      </c>
      <c r="AG158" s="159" t="e">
        <f t="shared" si="62"/>
        <v>#VALUE!</v>
      </c>
      <c r="AH158" s="157" t="str">
        <f t="shared" si="63"/>
        <v/>
      </c>
      <c r="AI158" s="159" t="str">
        <f t="shared" si="64"/>
        <v/>
      </c>
      <c r="AJ158" s="163">
        <f t="shared" si="83"/>
        <v>0.3</v>
      </c>
      <c r="AK158" s="195" t="e">
        <f t="shared" si="65"/>
        <v>#VALUE!</v>
      </c>
      <c r="AL158" s="157" t="e">
        <f t="shared" si="66"/>
        <v>#VALUE!</v>
      </c>
      <c r="AM158" s="157" t="e">
        <f t="shared" si="67"/>
        <v>#VALUE!</v>
      </c>
    </row>
    <row r="159" spans="3:39" ht="15">
      <c r="C159"/>
      <c r="D159"/>
      <c r="E159" s="138">
        <f t="shared" si="73"/>
        <v>0</v>
      </c>
      <c r="F159" s="152">
        <f t="shared" si="74"/>
        <v>44338</v>
      </c>
      <c r="G159" s="152">
        <f t="shared" si="75"/>
        <v>44576</v>
      </c>
      <c r="H159" s="164">
        <f t="shared" si="76"/>
        <v>238</v>
      </c>
      <c r="I159" s="154"/>
      <c r="J159"/>
      <c r="K159" s="142">
        <f t="shared" si="77"/>
        <v>0</v>
      </c>
      <c r="L159" s="155">
        <f t="shared" si="78"/>
        <v>0.15</v>
      </c>
      <c r="M159" s="156" t="str">
        <f t="shared" si="79"/>
        <v/>
      </c>
      <c r="N159" s="155">
        <f t="shared" si="80"/>
        <v>0.05</v>
      </c>
      <c r="O159" s="156" t="str">
        <f t="shared" si="81"/>
        <v/>
      </c>
      <c r="P159" s="155">
        <f t="shared" si="82"/>
        <v>0.15</v>
      </c>
      <c r="Q159" s="157" t="str">
        <f t="shared" si="68"/>
        <v/>
      </c>
      <c r="R159" s="158">
        <f t="shared" si="71"/>
        <v>100</v>
      </c>
      <c r="S159" s="159" t="str">
        <f t="shared" si="69"/>
        <v/>
      </c>
      <c r="T159" s="160">
        <f t="shared" si="72"/>
        <v>1000</v>
      </c>
      <c r="U159" s="159" t="str">
        <f t="shared" si="70"/>
        <v/>
      </c>
      <c r="V159" s="148" t="s">
        <v>108</v>
      </c>
      <c r="W159" s="161"/>
      <c r="X159" s="161"/>
      <c r="Y159" s="161"/>
      <c r="Z159" s="157" t="str">
        <f t="shared" si="85"/>
        <v xml:space="preserve"> </v>
      </c>
      <c r="AA159" s="170" t="str">
        <f>IF(W159&gt;0,VLOOKUP(V159,'AE Tables'!$B$14:$E$23,$H$3,FALSE)," ")</f>
        <v xml:space="preserve"> </v>
      </c>
      <c r="AB159" s="147" t="str">
        <f t="shared" si="84"/>
        <v xml:space="preserve"> </v>
      </c>
      <c r="AC159" s="171">
        <f>IF(U159&gt;0,VLOOKUP($AC$6,'AE Tables'!$B$24:$E$24,$H$3,FALSE)," ")</f>
        <v>8</v>
      </c>
      <c r="AD159" s="159" t="str">
        <f t="shared" si="60"/>
        <v/>
      </c>
      <c r="AE159" s="162"/>
      <c r="AF159" s="157" t="str">
        <f t="shared" si="61"/>
        <v/>
      </c>
      <c r="AG159" s="159" t="e">
        <f t="shared" si="62"/>
        <v>#VALUE!</v>
      </c>
      <c r="AH159" s="157" t="str">
        <f t="shared" si="63"/>
        <v/>
      </c>
      <c r="AI159" s="159" t="str">
        <f t="shared" si="64"/>
        <v/>
      </c>
      <c r="AJ159" s="163">
        <f t="shared" si="83"/>
        <v>0.3</v>
      </c>
      <c r="AK159" s="195" t="e">
        <f t="shared" si="65"/>
        <v>#VALUE!</v>
      </c>
      <c r="AL159" s="157" t="e">
        <f t="shared" si="66"/>
        <v>#VALUE!</v>
      </c>
      <c r="AM159" s="157" t="e">
        <f t="shared" si="67"/>
        <v>#VALUE!</v>
      </c>
    </row>
    <row r="160" spans="3:39" ht="15">
      <c r="C160"/>
      <c r="D160"/>
      <c r="E160" s="138">
        <f t="shared" si="73"/>
        <v>0</v>
      </c>
      <c r="F160" s="152">
        <f t="shared" si="74"/>
        <v>44338</v>
      </c>
      <c r="G160" s="152">
        <f t="shared" si="75"/>
        <v>44576</v>
      </c>
      <c r="H160" s="164">
        <f t="shared" si="76"/>
        <v>238</v>
      </c>
      <c r="I160" s="154"/>
      <c r="J160"/>
      <c r="K160" s="142">
        <f t="shared" si="77"/>
        <v>0</v>
      </c>
      <c r="L160" s="155">
        <f t="shared" si="78"/>
        <v>0.15</v>
      </c>
      <c r="M160" s="156" t="str">
        <f t="shared" si="79"/>
        <v/>
      </c>
      <c r="N160" s="155">
        <f t="shared" si="80"/>
        <v>0.05</v>
      </c>
      <c r="O160" s="156" t="str">
        <f t="shared" si="81"/>
        <v/>
      </c>
      <c r="P160" s="155">
        <f t="shared" si="82"/>
        <v>0.15</v>
      </c>
      <c r="Q160" s="157" t="str">
        <f t="shared" si="68"/>
        <v/>
      </c>
      <c r="R160" s="158">
        <f t="shared" si="71"/>
        <v>100</v>
      </c>
      <c r="S160" s="159" t="str">
        <f t="shared" si="69"/>
        <v/>
      </c>
      <c r="T160" s="160">
        <f t="shared" si="72"/>
        <v>1000</v>
      </c>
      <c r="U160" s="159" t="str">
        <f t="shared" si="70"/>
        <v/>
      </c>
      <c r="V160" s="148" t="s">
        <v>108</v>
      </c>
      <c r="W160" s="149"/>
      <c r="X160" s="149"/>
      <c r="Y160" s="149"/>
      <c r="Z160" s="145" t="str">
        <f t="shared" si="85"/>
        <v xml:space="preserve"> </v>
      </c>
      <c r="AA160" s="170" t="str">
        <f>IF(W160&gt;0,VLOOKUP(V160,'AE Tables'!$B$14:$E$23,$H$3,FALSE)," ")</f>
        <v xml:space="preserve"> </v>
      </c>
      <c r="AB160" s="147" t="str">
        <f t="shared" si="84"/>
        <v xml:space="preserve"> </v>
      </c>
      <c r="AC160" s="171">
        <f>IF(U160&gt;0,VLOOKUP($AC$6,'AE Tables'!$B$24:$E$24,$H$3,FALSE)," ")</f>
        <v>8</v>
      </c>
      <c r="AD160" s="159" t="str">
        <f t="shared" si="60"/>
        <v/>
      </c>
      <c r="AE160" s="162"/>
      <c r="AF160" s="157" t="str">
        <f t="shared" si="61"/>
        <v/>
      </c>
      <c r="AG160" s="159" t="e">
        <f t="shared" si="62"/>
        <v>#VALUE!</v>
      </c>
      <c r="AH160" s="157" t="str">
        <f t="shared" si="63"/>
        <v/>
      </c>
      <c r="AI160" s="159" t="str">
        <f t="shared" si="64"/>
        <v/>
      </c>
      <c r="AJ160" s="163">
        <f t="shared" si="83"/>
        <v>0.3</v>
      </c>
      <c r="AK160" s="195" t="e">
        <f t="shared" si="65"/>
        <v>#VALUE!</v>
      </c>
      <c r="AL160" s="157" t="e">
        <f t="shared" si="66"/>
        <v>#VALUE!</v>
      </c>
      <c r="AM160" s="157" t="e">
        <f t="shared" si="67"/>
        <v>#VALUE!</v>
      </c>
    </row>
    <row r="161" spans="3:39" ht="15">
      <c r="C161"/>
      <c r="D161"/>
      <c r="E161" s="138">
        <f t="shared" si="73"/>
        <v>0</v>
      </c>
      <c r="F161" s="152">
        <f t="shared" si="74"/>
        <v>44338</v>
      </c>
      <c r="G161" s="152">
        <f t="shared" si="75"/>
        <v>44576</v>
      </c>
      <c r="H161" s="164">
        <f t="shared" si="76"/>
        <v>238</v>
      </c>
      <c r="I161" s="154"/>
      <c r="J161"/>
      <c r="K161" s="142">
        <f t="shared" si="77"/>
        <v>0</v>
      </c>
      <c r="L161" s="155">
        <f t="shared" si="78"/>
        <v>0.15</v>
      </c>
      <c r="M161" s="156" t="str">
        <f t="shared" si="79"/>
        <v/>
      </c>
      <c r="N161" s="155">
        <f t="shared" si="80"/>
        <v>0.05</v>
      </c>
      <c r="O161" s="156" t="str">
        <f t="shared" si="81"/>
        <v/>
      </c>
      <c r="P161" s="155">
        <f t="shared" si="82"/>
        <v>0.15</v>
      </c>
      <c r="Q161" s="157" t="str">
        <f t="shared" si="68"/>
        <v/>
      </c>
      <c r="R161" s="158">
        <f t="shared" si="71"/>
        <v>100</v>
      </c>
      <c r="S161" s="159" t="str">
        <f t="shared" si="69"/>
        <v/>
      </c>
      <c r="T161" s="160">
        <f t="shared" si="72"/>
        <v>1000</v>
      </c>
      <c r="U161" s="159" t="str">
        <f t="shared" si="70"/>
        <v/>
      </c>
      <c r="V161" s="148" t="s">
        <v>108</v>
      </c>
      <c r="W161" s="161"/>
      <c r="X161" s="161"/>
      <c r="Y161" s="161"/>
      <c r="Z161" s="157" t="str">
        <f t="shared" si="85"/>
        <v xml:space="preserve"> </v>
      </c>
      <c r="AA161" s="170" t="str">
        <f>IF(W161&gt;0,VLOOKUP(V161,'AE Tables'!$B$14:$E$23,$H$3,FALSE)," ")</f>
        <v xml:space="preserve"> </v>
      </c>
      <c r="AB161" s="147" t="str">
        <f t="shared" si="84"/>
        <v xml:space="preserve"> </v>
      </c>
      <c r="AC161" s="171">
        <f>IF(U161&gt;0,VLOOKUP($AC$6,'AE Tables'!$B$24:$E$24,$H$3,FALSE)," ")</f>
        <v>8</v>
      </c>
      <c r="AD161" s="159" t="str">
        <f t="shared" si="60"/>
        <v/>
      </c>
      <c r="AE161" s="162"/>
      <c r="AF161" s="157" t="str">
        <f t="shared" si="61"/>
        <v/>
      </c>
      <c r="AG161" s="159" t="e">
        <f t="shared" si="62"/>
        <v>#VALUE!</v>
      </c>
      <c r="AH161" s="157" t="str">
        <f t="shared" si="63"/>
        <v/>
      </c>
      <c r="AI161" s="159" t="str">
        <f t="shared" si="64"/>
        <v/>
      </c>
      <c r="AJ161" s="163">
        <f t="shared" si="83"/>
        <v>0.3</v>
      </c>
      <c r="AK161" s="195" t="e">
        <f t="shared" si="65"/>
        <v>#VALUE!</v>
      </c>
      <c r="AL161" s="157" t="e">
        <f t="shared" si="66"/>
        <v>#VALUE!</v>
      </c>
      <c r="AM161" s="157" t="e">
        <f t="shared" si="67"/>
        <v>#VALUE!</v>
      </c>
    </row>
    <row r="162" spans="3:39" ht="15">
      <c r="C162"/>
      <c r="D162"/>
      <c r="E162" s="138">
        <f t="shared" si="73"/>
        <v>0</v>
      </c>
      <c r="F162" s="152">
        <f t="shared" si="74"/>
        <v>44338</v>
      </c>
      <c r="G162" s="152">
        <f t="shared" si="75"/>
        <v>44576</v>
      </c>
      <c r="H162" s="164">
        <f t="shared" si="76"/>
        <v>238</v>
      </c>
      <c r="I162" s="154"/>
      <c r="J162"/>
      <c r="K162" s="142">
        <f t="shared" si="77"/>
        <v>0</v>
      </c>
      <c r="L162" s="155">
        <f t="shared" si="78"/>
        <v>0.15</v>
      </c>
      <c r="M162" s="156" t="str">
        <f t="shared" si="79"/>
        <v/>
      </c>
      <c r="N162" s="155">
        <f t="shared" si="80"/>
        <v>0.05</v>
      </c>
      <c r="O162" s="156" t="str">
        <f t="shared" si="81"/>
        <v/>
      </c>
      <c r="P162" s="155">
        <f t="shared" si="82"/>
        <v>0.15</v>
      </c>
      <c r="Q162" s="157" t="str">
        <f t="shared" si="68"/>
        <v/>
      </c>
      <c r="R162" s="158">
        <f t="shared" si="71"/>
        <v>100</v>
      </c>
      <c r="S162" s="159" t="str">
        <f t="shared" si="69"/>
        <v/>
      </c>
      <c r="T162" s="160">
        <f t="shared" si="72"/>
        <v>1000</v>
      </c>
      <c r="U162" s="159" t="str">
        <f t="shared" si="70"/>
        <v/>
      </c>
      <c r="V162" s="148" t="s">
        <v>108</v>
      </c>
      <c r="W162" s="149"/>
      <c r="X162" s="149"/>
      <c r="Y162" s="149"/>
      <c r="Z162" s="145" t="str">
        <f t="shared" si="85"/>
        <v xml:space="preserve"> </v>
      </c>
      <c r="AA162" s="170" t="str">
        <f>IF(W162&gt;0,VLOOKUP(V162,'AE Tables'!$B$14:$E$23,$H$3,FALSE)," ")</f>
        <v xml:space="preserve"> </v>
      </c>
      <c r="AB162" s="147" t="str">
        <f t="shared" si="84"/>
        <v xml:space="preserve"> </v>
      </c>
      <c r="AC162" s="171">
        <f>IF(U162&gt;0,VLOOKUP($AC$6,'AE Tables'!$B$24:$E$24,$H$3,FALSE)," ")</f>
        <v>8</v>
      </c>
      <c r="AD162" s="159" t="str">
        <f t="shared" si="60"/>
        <v/>
      </c>
      <c r="AE162" s="162"/>
      <c r="AF162" s="157" t="str">
        <f t="shared" si="61"/>
        <v/>
      </c>
      <c r="AG162" s="159" t="e">
        <f t="shared" si="62"/>
        <v>#VALUE!</v>
      </c>
      <c r="AH162" s="157" t="str">
        <f t="shared" si="63"/>
        <v/>
      </c>
      <c r="AI162" s="159" t="str">
        <f t="shared" si="64"/>
        <v/>
      </c>
      <c r="AJ162" s="163">
        <f t="shared" si="83"/>
        <v>0.3</v>
      </c>
      <c r="AK162" s="195" t="e">
        <f t="shared" si="65"/>
        <v>#VALUE!</v>
      </c>
      <c r="AL162" s="157" t="e">
        <f t="shared" si="66"/>
        <v>#VALUE!</v>
      </c>
      <c r="AM162" s="157" t="e">
        <f t="shared" si="67"/>
        <v>#VALUE!</v>
      </c>
    </row>
    <row r="163" spans="3:39" ht="15">
      <c r="C163"/>
      <c r="D163"/>
      <c r="E163" s="138">
        <f t="shared" si="73"/>
        <v>0</v>
      </c>
      <c r="F163" s="152">
        <f t="shared" si="74"/>
        <v>44338</v>
      </c>
      <c r="G163" s="152">
        <f t="shared" si="75"/>
        <v>44576</v>
      </c>
      <c r="H163" s="164">
        <f t="shared" si="76"/>
        <v>238</v>
      </c>
      <c r="I163" s="154"/>
      <c r="J163"/>
      <c r="K163" s="142">
        <f t="shared" si="77"/>
        <v>0</v>
      </c>
      <c r="L163" s="155">
        <f t="shared" si="78"/>
        <v>0.15</v>
      </c>
      <c r="M163" s="156" t="str">
        <f t="shared" si="79"/>
        <v/>
      </c>
      <c r="N163" s="155">
        <f t="shared" si="80"/>
        <v>0.05</v>
      </c>
      <c r="O163" s="156" t="str">
        <f t="shared" si="81"/>
        <v/>
      </c>
      <c r="P163" s="155">
        <f t="shared" si="82"/>
        <v>0.15</v>
      </c>
      <c r="Q163" s="157" t="str">
        <f t="shared" si="68"/>
        <v/>
      </c>
      <c r="R163" s="158">
        <f t="shared" si="71"/>
        <v>100</v>
      </c>
      <c r="S163" s="159" t="str">
        <f t="shared" si="69"/>
        <v/>
      </c>
      <c r="T163" s="160">
        <f t="shared" si="72"/>
        <v>1000</v>
      </c>
      <c r="U163" s="159" t="str">
        <f t="shared" si="70"/>
        <v/>
      </c>
      <c r="V163" s="148" t="s">
        <v>108</v>
      </c>
      <c r="W163" s="161"/>
      <c r="X163" s="161"/>
      <c r="Y163" s="161"/>
      <c r="Z163" s="157" t="str">
        <f t="shared" si="85"/>
        <v xml:space="preserve"> </v>
      </c>
      <c r="AA163" s="170" t="str">
        <f>IF(W163&gt;0,VLOOKUP(V163,'AE Tables'!$B$14:$E$23,$H$3,FALSE)," ")</f>
        <v xml:space="preserve"> </v>
      </c>
      <c r="AB163" s="147" t="str">
        <f t="shared" si="84"/>
        <v xml:space="preserve"> </v>
      </c>
      <c r="AC163" s="171">
        <f>IF(U163&gt;0,VLOOKUP($AC$6,'AE Tables'!$B$24:$E$24,$H$3,FALSE)," ")</f>
        <v>8</v>
      </c>
      <c r="AD163" s="159" t="str">
        <f t="shared" si="60"/>
        <v/>
      </c>
      <c r="AE163" s="162"/>
      <c r="AF163" s="157" t="str">
        <f t="shared" si="61"/>
        <v/>
      </c>
      <c r="AG163" s="159" t="e">
        <f t="shared" si="62"/>
        <v>#VALUE!</v>
      </c>
      <c r="AH163" s="157" t="str">
        <f t="shared" si="63"/>
        <v/>
      </c>
      <c r="AI163" s="159" t="str">
        <f t="shared" si="64"/>
        <v/>
      </c>
      <c r="AJ163" s="163">
        <f t="shared" si="83"/>
        <v>0.3</v>
      </c>
      <c r="AK163" s="195" t="e">
        <f t="shared" si="65"/>
        <v>#VALUE!</v>
      </c>
      <c r="AL163" s="157" t="e">
        <f t="shared" si="66"/>
        <v>#VALUE!</v>
      </c>
      <c r="AM163" s="157" t="e">
        <f t="shared" si="67"/>
        <v>#VALUE!</v>
      </c>
    </row>
    <row r="164" spans="3:39" ht="15">
      <c r="C164"/>
      <c r="D164"/>
      <c r="E164" s="138">
        <f t="shared" si="73"/>
        <v>0</v>
      </c>
      <c r="F164" s="152">
        <f t="shared" si="74"/>
        <v>44338</v>
      </c>
      <c r="G164" s="152">
        <f t="shared" si="75"/>
        <v>44576</v>
      </c>
      <c r="H164" s="164">
        <f t="shared" si="76"/>
        <v>238</v>
      </c>
      <c r="I164" s="154"/>
      <c r="J164"/>
      <c r="K164" s="142">
        <f t="shared" si="77"/>
        <v>0</v>
      </c>
      <c r="L164" s="155">
        <f t="shared" si="78"/>
        <v>0.15</v>
      </c>
      <c r="M164" s="156" t="str">
        <f t="shared" si="79"/>
        <v/>
      </c>
      <c r="N164" s="155">
        <f t="shared" si="80"/>
        <v>0.05</v>
      </c>
      <c r="O164" s="156" t="str">
        <f t="shared" si="81"/>
        <v/>
      </c>
      <c r="P164" s="155">
        <f t="shared" si="82"/>
        <v>0.15</v>
      </c>
      <c r="Q164" s="157" t="str">
        <f t="shared" si="68"/>
        <v/>
      </c>
      <c r="R164" s="158">
        <f t="shared" si="71"/>
        <v>100</v>
      </c>
      <c r="S164" s="159" t="str">
        <f t="shared" si="69"/>
        <v/>
      </c>
      <c r="T164" s="160">
        <f t="shared" si="72"/>
        <v>1000</v>
      </c>
      <c r="U164" s="159" t="str">
        <f t="shared" si="70"/>
        <v/>
      </c>
      <c r="V164" s="148" t="s">
        <v>108</v>
      </c>
      <c r="W164" s="149"/>
      <c r="X164" s="149"/>
      <c r="Y164" s="149"/>
      <c r="Z164" s="145" t="str">
        <f t="shared" si="85"/>
        <v xml:space="preserve"> </v>
      </c>
      <c r="AA164" s="170" t="str">
        <f>IF(W164&gt;0,VLOOKUP(V164,'AE Tables'!$B$14:$E$23,$H$3,FALSE)," ")</f>
        <v xml:space="preserve"> </v>
      </c>
      <c r="AB164" s="147" t="str">
        <f t="shared" si="84"/>
        <v xml:space="preserve"> </v>
      </c>
      <c r="AC164" s="171">
        <f>IF(U164&gt;0,VLOOKUP($AC$6,'AE Tables'!$B$24:$E$24,$H$3,FALSE)," ")</f>
        <v>8</v>
      </c>
      <c r="AD164" s="159" t="str">
        <f t="shared" si="60"/>
        <v/>
      </c>
      <c r="AE164" s="162"/>
      <c r="AF164" s="157" t="str">
        <f t="shared" si="61"/>
        <v/>
      </c>
      <c r="AG164" s="159" t="e">
        <f t="shared" si="62"/>
        <v>#VALUE!</v>
      </c>
      <c r="AH164" s="157" t="str">
        <f t="shared" si="63"/>
        <v/>
      </c>
      <c r="AI164" s="159" t="str">
        <f t="shared" si="64"/>
        <v/>
      </c>
      <c r="AJ164" s="163">
        <f t="shared" si="83"/>
        <v>0.3</v>
      </c>
      <c r="AK164" s="195" t="e">
        <f t="shared" si="65"/>
        <v>#VALUE!</v>
      </c>
      <c r="AL164" s="157" t="e">
        <f t="shared" si="66"/>
        <v>#VALUE!</v>
      </c>
      <c r="AM164" s="157" t="e">
        <f t="shared" si="67"/>
        <v>#VALUE!</v>
      </c>
    </row>
    <row r="165" spans="3:39" ht="15">
      <c r="C165"/>
      <c r="D165"/>
      <c r="E165" s="138">
        <f t="shared" si="73"/>
        <v>0</v>
      </c>
      <c r="F165" s="152">
        <f t="shared" si="74"/>
        <v>44338</v>
      </c>
      <c r="G165" s="152">
        <f t="shared" si="75"/>
        <v>44576</v>
      </c>
      <c r="H165" s="164">
        <f t="shared" si="76"/>
        <v>238</v>
      </c>
      <c r="I165" s="154"/>
      <c r="J165"/>
      <c r="K165" s="142">
        <f t="shared" si="77"/>
        <v>0</v>
      </c>
      <c r="L165" s="155">
        <f t="shared" si="78"/>
        <v>0.15</v>
      </c>
      <c r="M165" s="156" t="str">
        <f t="shared" si="79"/>
        <v/>
      </c>
      <c r="N165" s="155">
        <f t="shared" si="80"/>
        <v>0.05</v>
      </c>
      <c r="O165" s="156" t="str">
        <f t="shared" si="81"/>
        <v/>
      </c>
      <c r="P165" s="155">
        <f t="shared" si="82"/>
        <v>0.15</v>
      </c>
      <c r="Q165" s="157" t="str">
        <f t="shared" si="68"/>
        <v/>
      </c>
      <c r="R165" s="158">
        <f t="shared" si="71"/>
        <v>100</v>
      </c>
      <c r="S165" s="159" t="str">
        <f t="shared" si="69"/>
        <v/>
      </c>
      <c r="T165" s="160">
        <f t="shared" si="72"/>
        <v>1000</v>
      </c>
      <c r="U165" s="159" t="str">
        <f t="shared" si="70"/>
        <v/>
      </c>
      <c r="V165" s="148" t="s">
        <v>108</v>
      </c>
      <c r="W165" s="161"/>
      <c r="X165" s="161"/>
      <c r="Y165" s="161"/>
      <c r="Z165" s="157" t="str">
        <f t="shared" si="85"/>
        <v xml:space="preserve"> </v>
      </c>
      <c r="AA165" s="170" t="str">
        <f>IF(W165&gt;0,VLOOKUP(V165,'AE Tables'!$B$14:$E$23,$H$3,FALSE)," ")</f>
        <v xml:space="preserve"> </v>
      </c>
      <c r="AB165" s="147" t="str">
        <f t="shared" si="84"/>
        <v xml:space="preserve"> </v>
      </c>
      <c r="AC165" s="171">
        <f>IF(U165&gt;0,VLOOKUP($AC$6,'AE Tables'!$B$24:$E$24,$H$3,FALSE)," ")</f>
        <v>8</v>
      </c>
      <c r="AD165" s="159" t="str">
        <f t="shared" si="60"/>
        <v/>
      </c>
      <c r="AE165" s="162"/>
      <c r="AF165" s="157" t="str">
        <f t="shared" si="61"/>
        <v/>
      </c>
      <c r="AG165" s="159" t="e">
        <f t="shared" si="62"/>
        <v>#VALUE!</v>
      </c>
      <c r="AH165" s="157" t="str">
        <f t="shared" si="63"/>
        <v/>
      </c>
      <c r="AI165" s="159" t="str">
        <f t="shared" si="64"/>
        <v/>
      </c>
      <c r="AJ165" s="163">
        <f t="shared" si="83"/>
        <v>0.3</v>
      </c>
      <c r="AK165" s="195" t="e">
        <f t="shared" si="65"/>
        <v>#VALUE!</v>
      </c>
      <c r="AL165" s="157" t="e">
        <f t="shared" si="66"/>
        <v>#VALUE!</v>
      </c>
      <c r="AM165" s="157" t="e">
        <f t="shared" si="67"/>
        <v>#VALUE!</v>
      </c>
    </row>
    <row r="166" spans="3:39" ht="15">
      <c r="C166"/>
      <c r="D166"/>
      <c r="E166" s="138">
        <f t="shared" si="73"/>
        <v>0</v>
      </c>
      <c r="F166" s="152">
        <f t="shared" si="74"/>
        <v>44338</v>
      </c>
      <c r="G166" s="152">
        <f t="shared" si="75"/>
        <v>44576</v>
      </c>
      <c r="H166" s="164">
        <f t="shared" si="76"/>
        <v>238</v>
      </c>
      <c r="I166" s="154"/>
      <c r="J166"/>
      <c r="K166" s="142">
        <f t="shared" si="77"/>
        <v>0</v>
      </c>
      <c r="L166" s="155">
        <f t="shared" si="78"/>
        <v>0.15</v>
      </c>
      <c r="M166" s="156" t="str">
        <f t="shared" si="79"/>
        <v/>
      </c>
      <c r="N166" s="155">
        <f t="shared" si="80"/>
        <v>0.05</v>
      </c>
      <c r="O166" s="156" t="str">
        <f t="shared" si="81"/>
        <v/>
      </c>
      <c r="P166" s="155">
        <f t="shared" si="82"/>
        <v>0.15</v>
      </c>
      <c r="Q166" s="157" t="str">
        <f t="shared" si="68"/>
        <v/>
      </c>
      <c r="R166" s="158">
        <f t="shared" si="71"/>
        <v>100</v>
      </c>
      <c r="S166" s="159" t="str">
        <f t="shared" si="69"/>
        <v/>
      </c>
      <c r="T166" s="160">
        <f t="shared" si="72"/>
        <v>1000</v>
      </c>
      <c r="U166" s="159" t="str">
        <f t="shared" si="70"/>
        <v/>
      </c>
      <c r="V166" s="148" t="s">
        <v>108</v>
      </c>
      <c r="W166" s="149"/>
      <c r="X166" s="149"/>
      <c r="Y166" s="149"/>
      <c r="Z166" s="145" t="str">
        <f t="shared" si="85"/>
        <v xml:space="preserve"> </v>
      </c>
      <c r="AA166" s="170" t="str">
        <f>IF(W166&gt;0,VLOOKUP(V166,'AE Tables'!$B$14:$E$23,$H$3,FALSE)," ")</f>
        <v xml:space="preserve"> </v>
      </c>
      <c r="AB166" s="147" t="str">
        <f t="shared" si="84"/>
        <v xml:space="preserve"> </v>
      </c>
      <c r="AC166" s="171">
        <f>IF(U166&gt;0,VLOOKUP($AC$6,'AE Tables'!$B$24:$E$24,$H$3,FALSE)," ")</f>
        <v>8</v>
      </c>
      <c r="AD166" s="159" t="str">
        <f t="shared" si="60"/>
        <v/>
      </c>
      <c r="AE166" s="162"/>
      <c r="AF166" s="157" t="str">
        <f t="shared" si="61"/>
        <v/>
      </c>
      <c r="AG166" s="159" t="e">
        <f t="shared" si="62"/>
        <v>#VALUE!</v>
      </c>
      <c r="AH166" s="157" t="str">
        <f t="shared" si="63"/>
        <v/>
      </c>
      <c r="AI166" s="159" t="str">
        <f t="shared" si="64"/>
        <v/>
      </c>
      <c r="AJ166" s="163">
        <f t="shared" si="83"/>
        <v>0.3</v>
      </c>
      <c r="AK166" s="195" t="e">
        <f t="shared" si="65"/>
        <v>#VALUE!</v>
      </c>
      <c r="AL166" s="157" t="e">
        <f t="shared" si="66"/>
        <v>#VALUE!</v>
      </c>
      <c r="AM166" s="157" t="e">
        <f t="shared" si="67"/>
        <v>#VALUE!</v>
      </c>
    </row>
    <row r="167" spans="3:39" ht="15">
      <c r="C167"/>
      <c r="D167"/>
      <c r="E167" s="138">
        <f t="shared" si="73"/>
        <v>0</v>
      </c>
      <c r="F167" s="152">
        <f t="shared" si="74"/>
        <v>44338</v>
      </c>
      <c r="G167" s="152">
        <f t="shared" si="75"/>
        <v>44576</v>
      </c>
      <c r="H167" s="164">
        <f t="shared" si="76"/>
        <v>238</v>
      </c>
      <c r="I167" s="154"/>
      <c r="J167"/>
      <c r="K167" s="142">
        <f t="shared" si="77"/>
        <v>0</v>
      </c>
      <c r="L167" s="155">
        <f t="shared" si="78"/>
        <v>0.15</v>
      </c>
      <c r="M167" s="156" t="str">
        <f t="shared" si="79"/>
        <v/>
      </c>
      <c r="N167" s="155">
        <f t="shared" si="80"/>
        <v>0.05</v>
      </c>
      <c r="O167" s="156" t="str">
        <f t="shared" si="81"/>
        <v/>
      </c>
      <c r="P167" s="155">
        <f t="shared" si="82"/>
        <v>0.15</v>
      </c>
      <c r="Q167" s="157" t="str">
        <f t="shared" si="68"/>
        <v/>
      </c>
      <c r="R167" s="158">
        <f t="shared" si="71"/>
        <v>100</v>
      </c>
      <c r="S167" s="159" t="str">
        <f t="shared" si="69"/>
        <v/>
      </c>
      <c r="T167" s="160">
        <f t="shared" si="72"/>
        <v>1000</v>
      </c>
      <c r="U167" s="159" t="str">
        <f t="shared" si="70"/>
        <v/>
      </c>
      <c r="V167" s="148" t="s">
        <v>108</v>
      </c>
      <c r="W167" s="161"/>
      <c r="X167" s="161"/>
      <c r="Y167" s="161"/>
      <c r="Z167" s="157" t="str">
        <f t="shared" si="85"/>
        <v xml:space="preserve"> </v>
      </c>
      <c r="AA167" s="170" t="str">
        <f>IF(W167&gt;0,VLOOKUP(V167,'AE Tables'!$B$14:$E$23,$H$3,FALSE)," ")</f>
        <v xml:space="preserve"> </v>
      </c>
      <c r="AB167" s="147" t="str">
        <f t="shared" si="84"/>
        <v xml:space="preserve"> </v>
      </c>
      <c r="AC167" s="171">
        <f>IF(U167&gt;0,VLOOKUP($AC$6,'AE Tables'!$B$24:$E$24,$H$3,FALSE)," ")</f>
        <v>8</v>
      </c>
      <c r="AD167" s="159" t="str">
        <f t="shared" ref="AD167:AD200" si="86">IF(W167&gt;0,AC167*AB167*H167/D167,"")</f>
        <v/>
      </c>
      <c r="AE167" s="162"/>
      <c r="AF167" s="157" t="str">
        <f t="shared" ref="AF167:AF200" si="87">IF(W167&gt;0,(U167*E167)/(AC167*AB167),"")</f>
        <v/>
      </c>
      <c r="AG167" s="159" t="e">
        <f t="shared" ref="AG167:AG200" si="88">IF(U167&gt;0,(U167*D167)/(AC167*H167),"")</f>
        <v>#VALUE!</v>
      </c>
      <c r="AH167" s="157" t="str">
        <f t="shared" ref="AH167:AH200" si="89">IF(W167&gt;0,AD167/S167*100,"")</f>
        <v/>
      </c>
      <c r="AI167" s="159" t="str">
        <f t="shared" ref="AI167:AI200" si="90">IF(W167&gt;0,S167-AD167,"")</f>
        <v/>
      </c>
      <c r="AJ167" s="163">
        <f t="shared" si="83"/>
        <v>0.3</v>
      </c>
      <c r="AK167" s="195" t="e">
        <f t="shared" ref="AK167:AK200" si="91">IF(U167&gt;0,S167*AJ167*E167/(AC167*H167),0)</f>
        <v>#VALUE!</v>
      </c>
      <c r="AL167" s="157" t="e">
        <f t="shared" ref="AL167:AL200" si="92">IF(AK167&gt;0,U167*AJ167/AC167,0)</f>
        <v>#VALUE!</v>
      </c>
      <c r="AM167" s="157" t="e">
        <f t="shared" ref="AM167:AM200" si="93">IF(AL167&gt;0,AL167*E167,0)</f>
        <v>#VALUE!</v>
      </c>
    </row>
    <row r="168" spans="3:39" ht="15">
      <c r="C168"/>
      <c r="D168"/>
      <c r="E168" s="138">
        <f t="shared" si="73"/>
        <v>0</v>
      </c>
      <c r="F168" s="152">
        <f t="shared" si="74"/>
        <v>44338</v>
      </c>
      <c r="G168" s="152">
        <f t="shared" si="75"/>
        <v>44576</v>
      </c>
      <c r="H168" s="164">
        <f t="shared" si="76"/>
        <v>238</v>
      </c>
      <c r="I168" s="154"/>
      <c r="J168"/>
      <c r="K168" s="142">
        <f t="shared" si="77"/>
        <v>0</v>
      </c>
      <c r="L168" s="155">
        <f t="shared" si="78"/>
        <v>0.15</v>
      </c>
      <c r="M168" s="156" t="str">
        <f t="shared" si="79"/>
        <v/>
      </c>
      <c r="N168" s="155">
        <f t="shared" si="80"/>
        <v>0.05</v>
      </c>
      <c r="O168" s="156" t="str">
        <f t="shared" si="81"/>
        <v/>
      </c>
      <c r="P168" s="155">
        <f t="shared" si="82"/>
        <v>0.15</v>
      </c>
      <c r="Q168" s="157" t="str">
        <f t="shared" si="68"/>
        <v/>
      </c>
      <c r="R168" s="158">
        <f t="shared" si="71"/>
        <v>100</v>
      </c>
      <c r="S168" s="159" t="str">
        <f t="shared" si="69"/>
        <v/>
      </c>
      <c r="T168" s="160">
        <f t="shared" si="72"/>
        <v>1000</v>
      </c>
      <c r="U168" s="159" t="str">
        <f t="shared" si="70"/>
        <v/>
      </c>
      <c r="V168" s="148" t="s">
        <v>108</v>
      </c>
      <c r="W168" s="149"/>
      <c r="X168" s="149"/>
      <c r="Y168" s="149"/>
      <c r="Z168" s="145" t="str">
        <f t="shared" si="85"/>
        <v xml:space="preserve"> </v>
      </c>
      <c r="AA168" s="170" t="str">
        <f>IF(W168&gt;0,VLOOKUP(V168,'AE Tables'!$B$14:$E$23,$H$3,FALSE)," ")</f>
        <v xml:space="preserve"> </v>
      </c>
      <c r="AB168" s="147" t="str">
        <f t="shared" si="84"/>
        <v xml:space="preserve"> </v>
      </c>
      <c r="AC168" s="171">
        <f>IF(U168&gt;0,VLOOKUP($AC$6,'AE Tables'!$B$24:$E$24,$H$3,FALSE)," ")</f>
        <v>8</v>
      </c>
      <c r="AD168" s="159" t="str">
        <f t="shared" si="86"/>
        <v/>
      </c>
      <c r="AE168" s="162"/>
      <c r="AF168" s="157" t="str">
        <f t="shared" si="87"/>
        <v/>
      </c>
      <c r="AG168" s="159" t="e">
        <f t="shared" si="88"/>
        <v>#VALUE!</v>
      </c>
      <c r="AH168" s="157" t="str">
        <f t="shared" si="89"/>
        <v/>
      </c>
      <c r="AI168" s="159" t="str">
        <f t="shared" si="90"/>
        <v/>
      </c>
      <c r="AJ168" s="163">
        <f t="shared" si="83"/>
        <v>0.3</v>
      </c>
      <c r="AK168" s="195" t="e">
        <f t="shared" si="91"/>
        <v>#VALUE!</v>
      </c>
      <c r="AL168" s="157" t="e">
        <f t="shared" si="92"/>
        <v>#VALUE!</v>
      </c>
      <c r="AM168" s="157" t="e">
        <f t="shared" si="93"/>
        <v>#VALUE!</v>
      </c>
    </row>
    <row r="169" spans="3:39" ht="15">
      <c r="C169"/>
      <c r="D169"/>
      <c r="E169" s="138">
        <f t="shared" si="73"/>
        <v>0</v>
      </c>
      <c r="F169" s="152">
        <f t="shared" si="74"/>
        <v>44338</v>
      </c>
      <c r="G169" s="152">
        <f t="shared" si="75"/>
        <v>44576</v>
      </c>
      <c r="H169" s="164">
        <f t="shared" si="76"/>
        <v>238</v>
      </c>
      <c r="I169" s="154"/>
      <c r="J169"/>
      <c r="K169" s="142">
        <f t="shared" si="77"/>
        <v>0</v>
      </c>
      <c r="L169" s="155">
        <f t="shared" si="78"/>
        <v>0.15</v>
      </c>
      <c r="M169" s="156" t="str">
        <f t="shared" si="79"/>
        <v/>
      </c>
      <c r="N169" s="155">
        <f t="shared" si="80"/>
        <v>0.05</v>
      </c>
      <c r="O169" s="156" t="str">
        <f t="shared" si="81"/>
        <v/>
      </c>
      <c r="P169" s="155">
        <f t="shared" si="82"/>
        <v>0.15</v>
      </c>
      <c r="Q169" s="157" t="str">
        <f t="shared" ref="Q169:Q200" si="94">IF(K169&gt;0,(K169-M169)*P169,"")</f>
        <v/>
      </c>
      <c r="R169" s="158">
        <f t="shared" si="71"/>
        <v>100</v>
      </c>
      <c r="S169" s="159" t="str">
        <f t="shared" ref="S169:S200" si="95">IF(K169&gt;0,K169-M169-O169+R169,"")</f>
        <v/>
      </c>
      <c r="T169" s="160">
        <f t="shared" si="72"/>
        <v>1000</v>
      </c>
      <c r="U169" s="159" t="str">
        <f t="shared" ref="U169:U200" si="96">IF(K169&gt;0,(IF(T169&gt;Q169,S169-T169,S169-Q169)),"")</f>
        <v/>
      </c>
      <c r="V169" s="148" t="s">
        <v>108</v>
      </c>
      <c r="W169" s="161"/>
      <c r="X169" s="161"/>
      <c r="Y169" s="161"/>
      <c r="Z169" s="157" t="str">
        <f t="shared" si="85"/>
        <v xml:space="preserve"> </v>
      </c>
      <c r="AA169" s="170" t="str">
        <f>IF(W169&gt;0,VLOOKUP(V169,'AE Tables'!$B$14:$E$23,$H$3,FALSE)," ")</f>
        <v xml:space="preserve"> </v>
      </c>
      <c r="AB169" s="147" t="str">
        <f t="shared" si="84"/>
        <v xml:space="preserve"> </v>
      </c>
      <c r="AC169" s="171">
        <f>IF(U169&gt;0,VLOOKUP($AC$6,'AE Tables'!$B$24:$E$24,$H$3,FALSE)," ")</f>
        <v>8</v>
      </c>
      <c r="AD169" s="159" t="str">
        <f t="shared" si="86"/>
        <v/>
      </c>
      <c r="AE169" s="162"/>
      <c r="AF169" s="157" t="str">
        <f t="shared" si="87"/>
        <v/>
      </c>
      <c r="AG169" s="159" t="e">
        <f t="shared" si="88"/>
        <v>#VALUE!</v>
      </c>
      <c r="AH169" s="157" t="str">
        <f t="shared" si="89"/>
        <v/>
      </c>
      <c r="AI169" s="159" t="str">
        <f t="shared" si="90"/>
        <v/>
      </c>
      <c r="AJ169" s="163">
        <f t="shared" si="83"/>
        <v>0.3</v>
      </c>
      <c r="AK169" s="195" t="e">
        <f t="shared" si="91"/>
        <v>#VALUE!</v>
      </c>
      <c r="AL169" s="157" t="e">
        <f t="shared" si="92"/>
        <v>#VALUE!</v>
      </c>
      <c r="AM169" s="157" t="e">
        <f t="shared" si="93"/>
        <v>#VALUE!</v>
      </c>
    </row>
    <row r="170" spans="3:39" ht="15">
      <c r="C170"/>
      <c r="D170"/>
      <c r="E170" s="138">
        <f t="shared" si="73"/>
        <v>0</v>
      </c>
      <c r="F170" s="152">
        <f t="shared" si="74"/>
        <v>44338</v>
      </c>
      <c r="G170" s="152">
        <f t="shared" si="75"/>
        <v>44576</v>
      </c>
      <c r="H170" s="164">
        <f t="shared" si="76"/>
        <v>238</v>
      </c>
      <c r="I170" s="154"/>
      <c r="J170"/>
      <c r="K170" s="142">
        <f t="shared" si="77"/>
        <v>0</v>
      </c>
      <c r="L170" s="155">
        <f t="shared" si="78"/>
        <v>0.15</v>
      </c>
      <c r="M170" s="156" t="str">
        <f t="shared" si="79"/>
        <v/>
      </c>
      <c r="N170" s="155">
        <f t="shared" si="80"/>
        <v>0.05</v>
      </c>
      <c r="O170" s="156" t="str">
        <f t="shared" si="81"/>
        <v/>
      </c>
      <c r="P170" s="155">
        <f t="shared" si="82"/>
        <v>0.15</v>
      </c>
      <c r="Q170" s="157" t="str">
        <f t="shared" si="94"/>
        <v/>
      </c>
      <c r="R170" s="158">
        <f t="shared" si="71"/>
        <v>100</v>
      </c>
      <c r="S170" s="159" t="str">
        <f t="shared" si="95"/>
        <v/>
      </c>
      <c r="T170" s="160">
        <f t="shared" si="72"/>
        <v>1000</v>
      </c>
      <c r="U170" s="159" t="str">
        <f t="shared" si="96"/>
        <v/>
      </c>
      <c r="V170" s="148" t="s">
        <v>108</v>
      </c>
      <c r="W170" s="149"/>
      <c r="X170" s="149"/>
      <c r="Y170" s="149"/>
      <c r="Z170" s="145" t="str">
        <f t="shared" si="85"/>
        <v xml:space="preserve"> </v>
      </c>
      <c r="AA170" s="170" t="str">
        <f>IF(W170&gt;0,VLOOKUP(V170,'AE Tables'!$B$14:$E$23,$H$3,FALSE)," ")</f>
        <v xml:space="preserve"> </v>
      </c>
      <c r="AB170" s="147" t="str">
        <f t="shared" si="84"/>
        <v xml:space="preserve"> </v>
      </c>
      <c r="AC170" s="171">
        <f>IF(U170&gt;0,VLOOKUP($AC$6,'AE Tables'!$B$24:$E$24,$H$3,FALSE)," ")</f>
        <v>8</v>
      </c>
      <c r="AD170" s="159" t="str">
        <f t="shared" si="86"/>
        <v/>
      </c>
      <c r="AE170" s="162"/>
      <c r="AF170" s="157" t="str">
        <f t="shared" si="87"/>
        <v/>
      </c>
      <c r="AG170" s="159" t="e">
        <f t="shared" si="88"/>
        <v>#VALUE!</v>
      </c>
      <c r="AH170" s="157" t="str">
        <f t="shared" si="89"/>
        <v/>
      </c>
      <c r="AI170" s="159" t="str">
        <f t="shared" si="90"/>
        <v/>
      </c>
      <c r="AJ170" s="163">
        <f t="shared" si="83"/>
        <v>0.3</v>
      </c>
      <c r="AK170" s="195" t="e">
        <f t="shared" si="91"/>
        <v>#VALUE!</v>
      </c>
      <c r="AL170" s="157" t="e">
        <f t="shared" si="92"/>
        <v>#VALUE!</v>
      </c>
      <c r="AM170" s="157" t="e">
        <f t="shared" si="93"/>
        <v>#VALUE!</v>
      </c>
    </row>
    <row r="171" spans="3:39" ht="15">
      <c r="C171"/>
      <c r="D171"/>
      <c r="E171" s="138">
        <f t="shared" si="73"/>
        <v>0</v>
      </c>
      <c r="F171" s="152">
        <f t="shared" si="74"/>
        <v>44338</v>
      </c>
      <c r="G171" s="152">
        <f t="shared" si="75"/>
        <v>44576</v>
      </c>
      <c r="H171" s="164">
        <f t="shared" si="76"/>
        <v>238</v>
      </c>
      <c r="I171" s="154"/>
      <c r="J171"/>
      <c r="K171" s="142">
        <f t="shared" si="77"/>
        <v>0</v>
      </c>
      <c r="L171" s="155">
        <f t="shared" si="78"/>
        <v>0.15</v>
      </c>
      <c r="M171" s="156" t="str">
        <f t="shared" si="79"/>
        <v/>
      </c>
      <c r="N171" s="155">
        <f t="shared" si="80"/>
        <v>0.05</v>
      </c>
      <c r="O171" s="156" t="str">
        <f t="shared" si="81"/>
        <v/>
      </c>
      <c r="P171" s="155">
        <f t="shared" si="82"/>
        <v>0.15</v>
      </c>
      <c r="Q171" s="157" t="str">
        <f t="shared" si="94"/>
        <v/>
      </c>
      <c r="R171" s="158">
        <f t="shared" si="71"/>
        <v>100</v>
      </c>
      <c r="S171" s="159" t="str">
        <f t="shared" si="95"/>
        <v/>
      </c>
      <c r="T171" s="160">
        <f t="shared" si="72"/>
        <v>1000</v>
      </c>
      <c r="U171" s="159" t="str">
        <f t="shared" si="96"/>
        <v/>
      </c>
      <c r="V171" s="148" t="s">
        <v>108</v>
      </c>
      <c r="W171" s="161"/>
      <c r="X171" s="161"/>
      <c r="Y171" s="161"/>
      <c r="Z171" s="157" t="str">
        <f t="shared" si="85"/>
        <v xml:space="preserve"> </v>
      </c>
      <c r="AA171" s="170" t="str">
        <f>IF(W171&gt;0,VLOOKUP(V171,'AE Tables'!$B$14:$E$23,$H$3,FALSE)," ")</f>
        <v xml:space="preserve"> </v>
      </c>
      <c r="AB171" s="147" t="str">
        <f t="shared" si="84"/>
        <v xml:space="preserve"> </v>
      </c>
      <c r="AC171" s="171">
        <f>IF(U171&gt;0,VLOOKUP($AC$6,'AE Tables'!$B$24:$E$24,$H$3,FALSE)," ")</f>
        <v>8</v>
      </c>
      <c r="AD171" s="159" t="str">
        <f t="shared" si="86"/>
        <v/>
      </c>
      <c r="AE171" s="162"/>
      <c r="AF171" s="157" t="str">
        <f t="shared" si="87"/>
        <v/>
      </c>
      <c r="AG171" s="159" t="e">
        <f t="shared" si="88"/>
        <v>#VALUE!</v>
      </c>
      <c r="AH171" s="157" t="str">
        <f t="shared" si="89"/>
        <v/>
      </c>
      <c r="AI171" s="159" t="str">
        <f t="shared" si="90"/>
        <v/>
      </c>
      <c r="AJ171" s="163">
        <f t="shared" si="83"/>
        <v>0.3</v>
      </c>
      <c r="AK171" s="195" t="e">
        <f t="shared" si="91"/>
        <v>#VALUE!</v>
      </c>
      <c r="AL171" s="157" t="e">
        <f t="shared" si="92"/>
        <v>#VALUE!</v>
      </c>
      <c r="AM171" s="157" t="e">
        <f t="shared" si="93"/>
        <v>#VALUE!</v>
      </c>
    </row>
    <row r="172" spans="3:39" ht="15">
      <c r="C172"/>
      <c r="D172"/>
      <c r="E172" s="138">
        <f t="shared" si="73"/>
        <v>0</v>
      </c>
      <c r="F172" s="152">
        <f t="shared" si="74"/>
        <v>44338</v>
      </c>
      <c r="G172" s="152">
        <f t="shared" si="75"/>
        <v>44576</v>
      </c>
      <c r="H172" s="164">
        <f t="shared" si="76"/>
        <v>238</v>
      </c>
      <c r="I172" s="154"/>
      <c r="J172"/>
      <c r="K172" s="142">
        <f t="shared" si="77"/>
        <v>0</v>
      </c>
      <c r="L172" s="155">
        <f t="shared" si="78"/>
        <v>0.15</v>
      </c>
      <c r="M172" s="156" t="str">
        <f t="shared" si="79"/>
        <v/>
      </c>
      <c r="N172" s="155">
        <f t="shared" si="80"/>
        <v>0.05</v>
      </c>
      <c r="O172" s="156" t="str">
        <f t="shared" si="81"/>
        <v/>
      </c>
      <c r="P172" s="155">
        <f t="shared" si="82"/>
        <v>0.15</v>
      </c>
      <c r="Q172" s="157" t="str">
        <f t="shared" si="94"/>
        <v/>
      </c>
      <c r="R172" s="158">
        <f t="shared" si="71"/>
        <v>100</v>
      </c>
      <c r="S172" s="159" t="str">
        <f t="shared" si="95"/>
        <v/>
      </c>
      <c r="T172" s="160">
        <f t="shared" si="72"/>
        <v>1000</v>
      </c>
      <c r="U172" s="159" t="str">
        <f t="shared" si="96"/>
        <v/>
      </c>
      <c r="V172" s="148" t="s">
        <v>108</v>
      </c>
      <c r="W172" s="149"/>
      <c r="X172" s="149"/>
      <c r="Y172" s="149"/>
      <c r="Z172" s="145" t="str">
        <f t="shared" si="85"/>
        <v xml:space="preserve"> </v>
      </c>
      <c r="AA172" s="170" t="str">
        <f>IF(W172&gt;0,VLOOKUP(V172,'AE Tables'!$B$14:$E$23,$H$3,FALSE)," ")</f>
        <v xml:space="preserve"> </v>
      </c>
      <c r="AB172" s="147" t="str">
        <f t="shared" si="84"/>
        <v xml:space="preserve"> </v>
      </c>
      <c r="AC172" s="171">
        <f>IF(U172&gt;0,VLOOKUP($AC$6,'AE Tables'!$B$24:$E$24,$H$3,FALSE)," ")</f>
        <v>8</v>
      </c>
      <c r="AD172" s="159" t="str">
        <f t="shared" si="86"/>
        <v/>
      </c>
      <c r="AE172" s="162"/>
      <c r="AF172" s="157" t="str">
        <f t="shared" si="87"/>
        <v/>
      </c>
      <c r="AG172" s="159" t="e">
        <f t="shared" si="88"/>
        <v>#VALUE!</v>
      </c>
      <c r="AH172" s="157" t="str">
        <f t="shared" si="89"/>
        <v/>
      </c>
      <c r="AI172" s="159" t="str">
        <f t="shared" si="90"/>
        <v/>
      </c>
      <c r="AJ172" s="163">
        <f t="shared" si="83"/>
        <v>0.3</v>
      </c>
      <c r="AK172" s="195" t="e">
        <f t="shared" si="91"/>
        <v>#VALUE!</v>
      </c>
      <c r="AL172" s="157" t="e">
        <f t="shared" si="92"/>
        <v>#VALUE!</v>
      </c>
      <c r="AM172" s="157" t="e">
        <f t="shared" si="93"/>
        <v>#VALUE!</v>
      </c>
    </row>
    <row r="173" spans="3:39" ht="15">
      <c r="C173"/>
      <c r="D173"/>
      <c r="E173" s="138">
        <f t="shared" si="73"/>
        <v>0</v>
      </c>
      <c r="F173" s="152">
        <f t="shared" si="74"/>
        <v>44338</v>
      </c>
      <c r="G173" s="152">
        <f t="shared" si="75"/>
        <v>44576</v>
      </c>
      <c r="H173" s="164">
        <f t="shared" si="76"/>
        <v>238</v>
      </c>
      <c r="I173" s="154"/>
      <c r="J173"/>
      <c r="K173" s="142">
        <f t="shared" si="77"/>
        <v>0</v>
      </c>
      <c r="L173" s="155">
        <f t="shared" si="78"/>
        <v>0.15</v>
      </c>
      <c r="M173" s="156" t="str">
        <f t="shared" si="79"/>
        <v/>
      </c>
      <c r="N173" s="155">
        <f t="shared" si="80"/>
        <v>0.05</v>
      </c>
      <c r="O173" s="156" t="str">
        <f t="shared" si="81"/>
        <v/>
      </c>
      <c r="P173" s="155">
        <f t="shared" si="82"/>
        <v>0.15</v>
      </c>
      <c r="Q173" s="157" t="str">
        <f t="shared" si="94"/>
        <v/>
      </c>
      <c r="R173" s="158">
        <f t="shared" si="71"/>
        <v>100</v>
      </c>
      <c r="S173" s="159" t="str">
        <f t="shared" si="95"/>
        <v/>
      </c>
      <c r="T173" s="160">
        <f t="shared" si="72"/>
        <v>1000</v>
      </c>
      <c r="U173" s="159" t="str">
        <f t="shared" si="96"/>
        <v/>
      </c>
      <c r="V173" s="148" t="s">
        <v>108</v>
      </c>
      <c r="W173" s="161"/>
      <c r="X173" s="161"/>
      <c r="Y173" s="161"/>
      <c r="Z173" s="157" t="str">
        <f t="shared" si="85"/>
        <v xml:space="preserve"> </v>
      </c>
      <c r="AA173" s="170" t="str">
        <f>IF(W173&gt;0,VLOOKUP(V173,'AE Tables'!$B$14:$E$23,$H$3,FALSE)," ")</f>
        <v xml:space="preserve"> </v>
      </c>
      <c r="AB173" s="147" t="str">
        <f t="shared" si="84"/>
        <v xml:space="preserve"> </v>
      </c>
      <c r="AC173" s="171">
        <f>IF(U173&gt;0,VLOOKUP($AC$6,'AE Tables'!$B$24:$E$24,$H$3,FALSE)," ")</f>
        <v>8</v>
      </c>
      <c r="AD173" s="159" t="str">
        <f t="shared" si="86"/>
        <v/>
      </c>
      <c r="AE173" s="162"/>
      <c r="AF173" s="157" t="str">
        <f t="shared" si="87"/>
        <v/>
      </c>
      <c r="AG173" s="159" t="e">
        <f t="shared" si="88"/>
        <v>#VALUE!</v>
      </c>
      <c r="AH173" s="157" t="str">
        <f t="shared" si="89"/>
        <v/>
      </c>
      <c r="AI173" s="159" t="str">
        <f t="shared" si="90"/>
        <v/>
      </c>
      <c r="AJ173" s="163">
        <f t="shared" si="83"/>
        <v>0.3</v>
      </c>
      <c r="AK173" s="195" t="e">
        <f t="shared" si="91"/>
        <v>#VALUE!</v>
      </c>
      <c r="AL173" s="157" t="e">
        <f t="shared" si="92"/>
        <v>#VALUE!</v>
      </c>
      <c r="AM173" s="157" t="e">
        <f t="shared" si="93"/>
        <v>#VALUE!</v>
      </c>
    </row>
    <row r="174" spans="3:39" ht="15">
      <c r="C174"/>
      <c r="D174"/>
      <c r="E174" s="138">
        <f t="shared" si="73"/>
        <v>0</v>
      </c>
      <c r="F174" s="152">
        <f t="shared" si="74"/>
        <v>44338</v>
      </c>
      <c r="G174" s="152">
        <f t="shared" si="75"/>
        <v>44576</v>
      </c>
      <c r="H174" s="164">
        <f t="shared" si="76"/>
        <v>238</v>
      </c>
      <c r="I174" s="154"/>
      <c r="J174"/>
      <c r="K174" s="142">
        <f t="shared" si="77"/>
        <v>0</v>
      </c>
      <c r="L174" s="155">
        <f t="shared" si="78"/>
        <v>0.15</v>
      </c>
      <c r="M174" s="156" t="str">
        <f t="shared" si="79"/>
        <v/>
      </c>
      <c r="N174" s="155">
        <f t="shared" si="80"/>
        <v>0.05</v>
      </c>
      <c r="O174" s="156" t="str">
        <f t="shared" si="81"/>
        <v/>
      </c>
      <c r="P174" s="155">
        <f t="shared" si="82"/>
        <v>0.15</v>
      </c>
      <c r="Q174" s="157" t="str">
        <f t="shared" si="94"/>
        <v/>
      </c>
      <c r="R174" s="158">
        <f t="shared" si="71"/>
        <v>100</v>
      </c>
      <c r="S174" s="159" t="str">
        <f t="shared" si="95"/>
        <v/>
      </c>
      <c r="T174" s="160">
        <f t="shared" si="72"/>
        <v>1000</v>
      </c>
      <c r="U174" s="159" t="str">
        <f t="shared" si="96"/>
        <v/>
      </c>
      <c r="V174" s="148" t="s">
        <v>108</v>
      </c>
      <c r="W174" s="149"/>
      <c r="X174" s="149"/>
      <c r="Y174" s="149"/>
      <c r="Z174" s="145" t="str">
        <f t="shared" si="85"/>
        <v xml:space="preserve"> </v>
      </c>
      <c r="AA174" s="170" t="str">
        <f>IF(W174&gt;0,VLOOKUP(V174,'AE Tables'!$B$14:$E$23,$H$3,FALSE)," ")</f>
        <v xml:space="preserve"> </v>
      </c>
      <c r="AB174" s="147" t="str">
        <f t="shared" si="84"/>
        <v xml:space="preserve"> </v>
      </c>
      <c r="AC174" s="171">
        <f>IF(U174&gt;0,VLOOKUP($AC$6,'AE Tables'!$B$24:$E$24,$H$3,FALSE)," ")</f>
        <v>8</v>
      </c>
      <c r="AD174" s="159" t="str">
        <f t="shared" si="86"/>
        <v/>
      </c>
      <c r="AE174" s="162"/>
      <c r="AF174" s="157" t="str">
        <f t="shared" si="87"/>
        <v/>
      </c>
      <c r="AG174" s="159" t="e">
        <f t="shared" si="88"/>
        <v>#VALUE!</v>
      </c>
      <c r="AH174" s="157" t="str">
        <f t="shared" si="89"/>
        <v/>
      </c>
      <c r="AI174" s="159" t="str">
        <f t="shared" si="90"/>
        <v/>
      </c>
      <c r="AJ174" s="163">
        <f t="shared" si="83"/>
        <v>0.3</v>
      </c>
      <c r="AK174" s="195" t="e">
        <f t="shared" si="91"/>
        <v>#VALUE!</v>
      </c>
      <c r="AL174" s="157" t="e">
        <f t="shared" si="92"/>
        <v>#VALUE!</v>
      </c>
      <c r="AM174" s="157" t="e">
        <f t="shared" si="93"/>
        <v>#VALUE!</v>
      </c>
    </row>
    <row r="175" spans="3:39" ht="15">
      <c r="C175"/>
      <c r="D175"/>
      <c r="E175" s="138">
        <f t="shared" si="73"/>
        <v>0</v>
      </c>
      <c r="F175" s="152">
        <f t="shared" si="74"/>
        <v>44338</v>
      </c>
      <c r="G175" s="152">
        <f t="shared" si="75"/>
        <v>44576</v>
      </c>
      <c r="H175" s="164">
        <f t="shared" si="76"/>
        <v>238</v>
      </c>
      <c r="I175" s="154"/>
      <c r="J175"/>
      <c r="K175" s="142">
        <f t="shared" si="77"/>
        <v>0</v>
      </c>
      <c r="L175" s="155">
        <f t="shared" si="78"/>
        <v>0.15</v>
      </c>
      <c r="M175" s="156" t="str">
        <f t="shared" si="79"/>
        <v/>
      </c>
      <c r="N175" s="155">
        <f t="shared" si="80"/>
        <v>0.05</v>
      </c>
      <c r="O175" s="156" t="str">
        <f t="shared" si="81"/>
        <v/>
      </c>
      <c r="P175" s="155">
        <f t="shared" si="82"/>
        <v>0.15</v>
      </c>
      <c r="Q175" s="157" t="str">
        <f t="shared" si="94"/>
        <v/>
      </c>
      <c r="R175" s="158">
        <f t="shared" si="71"/>
        <v>100</v>
      </c>
      <c r="S175" s="159" t="str">
        <f t="shared" si="95"/>
        <v/>
      </c>
      <c r="T175" s="160">
        <f t="shared" si="72"/>
        <v>1000</v>
      </c>
      <c r="U175" s="159" t="str">
        <f t="shared" si="96"/>
        <v/>
      </c>
      <c r="V175" s="148" t="s">
        <v>108</v>
      </c>
      <c r="W175" s="161"/>
      <c r="X175" s="161"/>
      <c r="Y175" s="161"/>
      <c r="Z175" s="157" t="str">
        <f t="shared" si="85"/>
        <v xml:space="preserve"> </v>
      </c>
      <c r="AA175" s="170" t="str">
        <f>IF(W175&gt;0,VLOOKUP(V175,'AE Tables'!$B$14:$E$23,$H$3,FALSE)," ")</f>
        <v xml:space="preserve"> </v>
      </c>
      <c r="AB175" s="147" t="str">
        <f t="shared" si="84"/>
        <v xml:space="preserve"> </v>
      </c>
      <c r="AC175" s="171">
        <f>IF(U175&gt;0,VLOOKUP($AC$6,'AE Tables'!$B$24:$E$24,$H$3,FALSE)," ")</f>
        <v>8</v>
      </c>
      <c r="AD175" s="159" t="str">
        <f t="shared" si="86"/>
        <v/>
      </c>
      <c r="AE175" s="162"/>
      <c r="AF175" s="157" t="str">
        <f t="shared" si="87"/>
        <v/>
      </c>
      <c r="AG175" s="159" t="e">
        <f t="shared" si="88"/>
        <v>#VALUE!</v>
      </c>
      <c r="AH175" s="157" t="str">
        <f t="shared" si="89"/>
        <v/>
      </c>
      <c r="AI175" s="159" t="str">
        <f t="shared" si="90"/>
        <v/>
      </c>
      <c r="AJ175" s="163">
        <f t="shared" si="83"/>
        <v>0.3</v>
      </c>
      <c r="AK175" s="195" t="e">
        <f t="shared" si="91"/>
        <v>#VALUE!</v>
      </c>
      <c r="AL175" s="157" t="e">
        <f t="shared" si="92"/>
        <v>#VALUE!</v>
      </c>
      <c r="AM175" s="157" t="e">
        <f t="shared" si="93"/>
        <v>#VALUE!</v>
      </c>
    </row>
    <row r="176" spans="3:39" ht="15">
      <c r="C176"/>
      <c r="D176"/>
      <c r="E176" s="138">
        <f t="shared" si="73"/>
        <v>0</v>
      </c>
      <c r="F176" s="152">
        <f t="shared" si="74"/>
        <v>44338</v>
      </c>
      <c r="G176" s="152">
        <f t="shared" si="75"/>
        <v>44576</v>
      </c>
      <c r="H176" s="164">
        <f t="shared" si="76"/>
        <v>238</v>
      </c>
      <c r="I176" s="154"/>
      <c r="J176"/>
      <c r="K176" s="142">
        <f t="shared" si="77"/>
        <v>0</v>
      </c>
      <c r="L176" s="155">
        <f t="shared" si="78"/>
        <v>0.15</v>
      </c>
      <c r="M176" s="156" t="str">
        <f t="shared" si="79"/>
        <v/>
      </c>
      <c r="N176" s="155">
        <f t="shared" si="80"/>
        <v>0.05</v>
      </c>
      <c r="O176" s="156" t="str">
        <f t="shared" si="81"/>
        <v/>
      </c>
      <c r="P176" s="155">
        <f t="shared" si="82"/>
        <v>0.15</v>
      </c>
      <c r="Q176" s="157" t="str">
        <f t="shared" si="94"/>
        <v/>
      </c>
      <c r="R176" s="158">
        <f t="shared" si="71"/>
        <v>100</v>
      </c>
      <c r="S176" s="159" t="str">
        <f t="shared" si="95"/>
        <v/>
      </c>
      <c r="T176" s="160">
        <f t="shared" si="72"/>
        <v>1000</v>
      </c>
      <c r="U176" s="159" t="str">
        <f t="shared" si="96"/>
        <v/>
      </c>
      <c r="V176" s="148" t="s">
        <v>108</v>
      </c>
      <c r="W176" s="149"/>
      <c r="X176" s="149"/>
      <c r="Y176" s="149"/>
      <c r="Z176" s="145" t="str">
        <f t="shared" si="85"/>
        <v xml:space="preserve"> </v>
      </c>
      <c r="AA176" s="170" t="str">
        <f>IF(W176&gt;0,VLOOKUP(V176,'AE Tables'!$B$14:$E$23,$H$3,FALSE)," ")</f>
        <v xml:space="preserve"> </v>
      </c>
      <c r="AB176" s="147" t="str">
        <f t="shared" si="84"/>
        <v xml:space="preserve"> </v>
      </c>
      <c r="AC176" s="171">
        <f>IF(U176&gt;0,VLOOKUP($AC$6,'AE Tables'!$B$24:$E$24,$H$3,FALSE)," ")</f>
        <v>8</v>
      </c>
      <c r="AD176" s="159" t="str">
        <f t="shared" si="86"/>
        <v/>
      </c>
      <c r="AE176" s="162"/>
      <c r="AF176" s="157" t="str">
        <f t="shared" si="87"/>
        <v/>
      </c>
      <c r="AG176" s="159" t="e">
        <f t="shared" si="88"/>
        <v>#VALUE!</v>
      </c>
      <c r="AH176" s="157" t="str">
        <f t="shared" si="89"/>
        <v/>
      </c>
      <c r="AI176" s="159" t="str">
        <f t="shared" si="90"/>
        <v/>
      </c>
      <c r="AJ176" s="163">
        <f t="shared" si="83"/>
        <v>0.3</v>
      </c>
      <c r="AK176" s="195" t="e">
        <f t="shared" si="91"/>
        <v>#VALUE!</v>
      </c>
      <c r="AL176" s="157" t="e">
        <f t="shared" si="92"/>
        <v>#VALUE!</v>
      </c>
      <c r="AM176" s="157" t="e">
        <f t="shared" si="93"/>
        <v>#VALUE!</v>
      </c>
    </row>
    <row r="177" spans="3:39" ht="15">
      <c r="C177"/>
      <c r="D177"/>
      <c r="E177" s="138">
        <f t="shared" si="73"/>
        <v>0</v>
      </c>
      <c r="F177" s="152">
        <f t="shared" si="74"/>
        <v>44338</v>
      </c>
      <c r="G177" s="152">
        <f t="shared" si="75"/>
        <v>44576</v>
      </c>
      <c r="H177" s="164">
        <f t="shared" si="76"/>
        <v>238</v>
      </c>
      <c r="I177" s="154"/>
      <c r="J177"/>
      <c r="K177" s="142">
        <f t="shared" si="77"/>
        <v>0</v>
      </c>
      <c r="L177" s="155">
        <f t="shared" si="78"/>
        <v>0.15</v>
      </c>
      <c r="M177" s="156" t="str">
        <f t="shared" si="79"/>
        <v/>
      </c>
      <c r="N177" s="155">
        <f t="shared" si="80"/>
        <v>0.05</v>
      </c>
      <c r="O177" s="156" t="str">
        <f t="shared" si="81"/>
        <v/>
      </c>
      <c r="P177" s="155">
        <f t="shared" si="82"/>
        <v>0.15</v>
      </c>
      <c r="Q177" s="157" t="str">
        <f t="shared" si="94"/>
        <v/>
      </c>
      <c r="R177" s="158">
        <f t="shared" si="71"/>
        <v>100</v>
      </c>
      <c r="S177" s="159" t="str">
        <f t="shared" si="95"/>
        <v/>
      </c>
      <c r="T177" s="160">
        <f t="shared" si="72"/>
        <v>1000</v>
      </c>
      <c r="U177" s="159" t="str">
        <f t="shared" si="96"/>
        <v/>
      </c>
      <c r="V177" s="148" t="s">
        <v>108</v>
      </c>
      <c r="W177" s="161"/>
      <c r="X177" s="161"/>
      <c r="Y177" s="161"/>
      <c r="Z177" s="157" t="str">
        <f t="shared" si="85"/>
        <v xml:space="preserve"> </v>
      </c>
      <c r="AA177" s="170" t="str">
        <f>IF(W177&gt;0,VLOOKUP(V177,'AE Tables'!$B$14:$E$23,$H$3,FALSE)," ")</f>
        <v xml:space="preserve"> </v>
      </c>
      <c r="AB177" s="147" t="str">
        <f t="shared" si="84"/>
        <v xml:space="preserve"> </v>
      </c>
      <c r="AC177" s="171">
        <f>IF(U177&gt;0,VLOOKUP($AC$6,'AE Tables'!$B$24:$E$24,$H$3,FALSE)," ")</f>
        <v>8</v>
      </c>
      <c r="AD177" s="159" t="str">
        <f t="shared" si="86"/>
        <v/>
      </c>
      <c r="AE177" s="162"/>
      <c r="AF177" s="157" t="str">
        <f t="shared" si="87"/>
        <v/>
      </c>
      <c r="AG177" s="159" t="e">
        <f t="shared" si="88"/>
        <v>#VALUE!</v>
      </c>
      <c r="AH177" s="157" t="str">
        <f t="shared" si="89"/>
        <v/>
      </c>
      <c r="AI177" s="159" t="str">
        <f t="shared" si="90"/>
        <v/>
      </c>
      <c r="AJ177" s="163">
        <f t="shared" si="83"/>
        <v>0.3</v>
      </c>
      <c r="AK177" s="195" t="e">
        <f t="shared" si="91"/>
        <v>#VALUE!</v>
      </c>
      <c r="AL177" s="157" t="e">
        <f t="shared" si="92"/>
        <v>#VALUE!</v>
      </c>
      <c r="AM177" s="157" t="e">
        <f t="shared" si="93"/>
        <v>#VALUE!</v>
      </c>
    </row>
    <row r="178" spans="3:39" ht="15">
      <c r="C178"/>
      <c r="D178"/>
      <c r="E178" s="138">
        <f t="shared" si="73"/>
        <v>0</v>
      </c>
      <c r="F178" s="152">
        <f t="shared" si="74"/>
        <v>44338</v>
      </c>
      <c r="G178" s="152">
        <f t="shared" si="75"/>
        <v>44576</v>
      </c>
      <c r="H178" s="164">
        <f t="shared" si="76"/>
        <v>238</v>
      </c>
      <c r="I178" s="154"/>
      <c r="J178"/>
      <c r="K178" s="142">
        <f t="shared" si="77"/>
        <v>0</v>
      </c>
      <c r="L178" s="155">
        <f t="shared" si="78"/>
        <v>0.15</v>
      </c>
      <c r="M178" s="156" t="str">
        <f t="shared" si="79"/>
        <v/>
      </c>
      <c r="N178" s="155">
        <f t="shared" si="80"/>
        <v>0.05</v>
      </c>
      <c r="O178" s="156" t="str">
        <f t="shared" si="81"/>
        <v/>
      </c>
      <c r="P178" s="155">
        <f t="shared" si="82"/>
        <v>0.15</v>
      </c>
      <c r="Q178" s="157" t="str">
        <f t="shared" si="94"/>
        <v/>
      </c>
      <c r="R178" s="158">
        <f t="shared" si="71"/>
        <v>100</v>
      </c>
      <c r="S178" s="159" t="str">
        <f t="shared" si="95"/>
        <v/>
      </c>
      <c r="T178" s="160">
        <f t="shared" si="72"/>
        <v>1000</v>
      </c>
      <c r="U178" s="159" t="str">
        <f t="shared" si="96"/>
        <v/>
      </c>
      <c r="V178" s="148" t="s">
        <v>108</v>
      </c>
      <c r="W178" s="149"/>
      <c r="X178" s="149"/>
      <c r="Y178" s="149"/>
      <c r="Z178" s="145" t="str">
        <f t="shared" si="85"/>
        <v xml:space="preserve"> </v>
      </c>
      <c r="AA178" s="170" t="str">
        <f>IF(W178&gt;0,VLOOKUP(V178,'AE Tables'!$B$14:$E$23,$H$3,FALSE)," ")</f>
        <v xml:space="preserve"> </v>
      </c>
      <c r="AB178" s="147" t="str">
        <f t="shared" si="84"/>
        <v xml:space="preserve"> </v>
      </c>
      <c r="AC178" s="171">
        <f>IF(U178&gt;0,VLOOKUP($AC$6,'AE Tables'!$B$24:$E$24,$H$3,FALSE)," ")</f>
        <v>8</v>
      </c>
      <c r="AD178" s="159" t="str">
        <f t="shared" si="86"/>
        <v/>
      </c>
      <c r="AE178" s="162"/>
      <c r="AF178" s="157" t="str">
        <f t="shared" si="87"/>
        <v/>
      </c>
      <c r="AG178" s="159" t="e">
        <f t="shared" si="88"/>
        <v>#VALUE!</v>
      </c>
      <c r="AH178" s="157" t="str">
        <f t="shared" si="89"/>
        <v/>
      </c>
      <c r="AI178" s="159" t="str">
        <f t="shared" si="90"/>
        <v/>
      </c>
      <c r="AJ178" s="163">
        <f t="shared" si="83"/>
        <v>0.3</v>
      </c>
      <c r="AK178" s="195" t="e">
        <f t="shared" si="91"/>
        <v>#VALUE!</v>
      </c>
      <c r="AL178" s="157" t="e">
        <f t="shared" si="92"/>
        <v>#VALUE!</v>
      </c>
      <c r="AM178" s="157" t="e">
        <f t="shared" si="93"/>
        <v>#VALUE!</v>
      </c>
    </row>
    <row r="179" spans="3:39" ht="15">
      <c r="C179"/>
      <c r="D179"/>
      <c r="E179" s="138">
        <f t="shared" si="73"/>
        <v>0</v>
      </c>
      <c r="F179" s="152">
        <f t="shared" si="74"/>
        <v>44338</v>
      </c>
      <c r="G179" s="152">
        <f t="shared" si="75"/>
        <v>44576</v>
      </c>
      <c r="H179" s="164">
        <f t="shared" si="76"/>
        <v>238</v>
      </c>
      <c r="I179" s="154"/>
      <c r="J179"/>
      <c r="K179" s="142">
        <f t="shared" si="77"/>
        <v>0</v>
      </c>
      <c r="L179" s="155">
        <f t="shared" si="78"/>
        <v>0.15</v>
      </c>
      <c r="M179" s="156" t="str">
        <f t="shared" si="79"/>
        <v/>
      </c>
      <c r="N179" s="155">
        <f t="shared" si="80"/>
        <v>0.05</v>
      </c>
      <c r="O179" s="156" t="str">
        <f t="shared" si="81"/>
        <v/>
      </c>
      <c r="P179" s="155">
        <f t="shared" si="82"/>
        <v>0.15</v>
      </c>
      <c r="Q179" s="157" t="str">
        <f t="shared" si="94"/>
        <v/>
      </c>
      <c r="R179" s="158">
        <f t="shared" si="71"/>
        <v>100</v>
      </c>
      <c r="S179" s="159" t="str">
        <f t="shared" si="95"/>
        <v/>
      </c>
      <c r="T179" s="160">
        <f t="shared" si="72"/>
        <v>1000</v>
      </c>
      <c r="U179" s="159" t="str">
        <f t="shared" si="96"/>
        <v/>
      </c>
      <c r="V179" s="148" t="s">
        <v>108</v>
      </c>
      <c r="W179" s="161"/>
      <c r="X179" s="161"/>
      <c r="Y179" s="161"/>
      <c r="Z179" s="157" t="str">
        <f t="shared" si="85"/>
        <v xml:space="preserve"> </v>
      </c>
      <c r="AA179" s="170" t="str">
        <f>IF(W179&gt;0,VLOOKUP(V179,'AE Tables'!$B$14:$E$23,$H$3,FALSE)," ")</f>
        <v xml:space="preserve"> </v>
      </c>
      <c r="AB179" s="147" t="str">
        <f t="shared" si="84"/>
        <v xml:space="preserve"> </v>
      </c>
      <c r="AC179" s="171">
        <f>IF(U179&gt;0,VLOOKUP($AC$6,'AE Tables'!$B$24:$E$24,$H$3,FALSE)," ")</f>
        <v>8</v>
      </c>
      <c r="AD179" s="159" t="str">
        <f t="shared" si="86"/>
        <v/>
      </c>
      <c r="AE179" s="162"/>
      <c r="AF179" s="157" t="str">
        <f t="shared" si="87"/>
        <v/>
      </c>
      <c r="AG179" s="159" t="e">
        <f t="shared" si="88"/>
        <v>#VALUE!</v>
      </c>
      <c r="AH179" s="157" t="str">
        <f t="shared" si="89"/>
        <v/>
      </c>
      <c r="AI179" s="159" t="str">
        <f t="shared" si="90"/>
        <v/>
      </c>
      <c r="AJ179" s="163">
        <f t="shared" si="83"/>
        <v>0.3</v>
      </c>
      <c r="AK179" s="195" t="e">
        <f t="shared" si="91"/>
        <v>#VALUE!</v>
      </c>
      <c r="AL179" s="157" t="e">
        <f t="shared" si="92"/>
        <v>#VALUE!</v>
      </c>
      <c r="AM179" s="157" t="e">
        <f t="shared" si="93"/>
        <v>#VALUE!</v>
      </c>
    </row>
    <row r="180" spans="3:39" ht="15">
      <c r="C180"/>
      <c r="D180"/>
      <c r="E180" s="138">
        <f t="shared" si="73"/>
        <v>0</v>
      </c>
      <c r="F180" s="152">
        <f t="shared" si="74"/>
        <v>44338</v>
      </c>
      <c r="G180" s="152">
        <f t="shared" si="75"/>
        <v>44576</v>
      </c>
      <c r="H180" s="164">
        <f t="shared" si="76"/>
        <v>238</v>
      </c>
      <c r="I180" s="154"/>
      <c r="J180"/>
      <c r="K180" s="142">
        <f t="shared" si="77"/>
        <v>0</v>
      </c>
      <c r="L180" s="155">
        <f t="shared" si="78"/>
        <v>0.15</v>
      </c>
      <c r="M180" s="156" t="str">
        <f t="shared" si="79"/>
        <v/>
      </c>
      <c r="N180" s="155">
        <f t="shared" si="80"/>
        <v>0.05</v>
      </c>
      <c r="O180" s="156" t="str">
        <f t="shared" si="81"/>
        <v/>
      </c>
      <c r="P180" s="155">
        <f t="shared" si="82"/>
        <v>0.15</v>
      </c>
      <c r="Q180" s="157" t="str">
        <f t="shared" si="94"/>
        <v/>
      </c>
      <c r="R180" s="158">
        <f t="shared" si="71"/>
        <v>100</v>
      </c>
      <c r="S180" s="159" t="str">
        <f t="shared" si="95"/>
        <v/>
      </c>
      <c r="T180" s="160">
        <f t="shared" si="72"/>
        <v>1000</v>
      </c>
      <c r="U180" s="159" t="str">
        <f t="shared" si="96"/>
        <v/>
      </c>
      <c r="V180" s="148" t="s">
        <v>108</v>
      </c>
      <c r="W180" s="149"/>
      <c r="X180" s="149"/>
      <c r="Y180" s="149"/>
      <c r="Z180" s="145" t="str">
        <f t="shared" si="85"/>
        <v xml:space="preserve"> </v>
      </c>
      <c r="AA180" s="170" t="str">
        <f>IF(W180&gt;0,VLOOKUP(V180,'AE Tables'!$B$14:$E$23,$H$3,FALSE)," ")</f>
        <v xml:space="preserve"> </v>
      </c>
      <c r="AB180" s="147" t="str">
        <f t="shared" si="84"/>
        <v xml:space="preserve"> </v>
      </c>
      <c r="AC180" s="171">
        <f>IF(U180&gt;0,VLOOKUP($AC$6,'AE Tables'!$B$24:$E$24,$H$3,FALSE)," ")</f>
        <v>8</v>
      </c>
      <c r="AD180" s="159" t="str">
        <f t="shared" si="86"/>
        <v/>
      </c>
      <c r="AE180" s="162"/>
      <c r="AF180" s="157" t="str">
        <f t="shared" si="87"/>
        <v/>
      </c>
      <c r="AG180" s="159" t="e">
        <f t="shared" si="88"/>
        <v>#VALUE!</v>
      </c>
      <c r="AH180" s="157" t="str">
        <f t="shared" si="89"/>
        <v/>
      </c>
      <c r="AI180" s="159" t="str">
        <f t="shared" si="90"/>
        <v/>
      </c>
      <c r="AJ180" s="163">
        <f t="shared" si="83"/>
        <v>0.3</v>
      </c>
      <c r="AK180" s="195" t="e">
        <f t="shared" si="91"/>
        <v>#VALUE!</v>
      </c>
      <c r="AL180" s="157" t="e">
        <f t="shared" si="92"/>
        <v>#VALUE!</v>
      </c>
      <c r="AM180" s="157" t="e">
        <f t="shared" si="93"/>
        <v>#VALUE!</v>
      </c>
    </row>
    <row r="181" spans="3:39" ht="15">
      <c r="C181"/>
      <c r="D181"/>
      <c r="E181" s="138">
        <f t="shared" si="73"/>
        <v>0</v>
      </c>
      <c r="F181" s="152">
        <f t="shared" si="74"/>
        <v>44338</v>
      </c>
      <c r="G181" s="152">
        <f t="shared" si="75"/>
        <v>44576</v>
      </c>
      <c r="H181" s="164">
        <f t="shared" si="76"/>
        <v>238</v>
      </c>
      <c r="I181" s="154"/>
      <c r="J181"/>
      <c r="K181" s="142">
        <f t="shared" si="77"/>
        <v>0</v>
      </c>
      <c r="L181" s="155">
        <f t="shared" si="78"/>
        <v>0.15</v>
      </c>
      <c r="M181" s="156" t="str">
        <f t="shared" si="79"/>
        <v/>
      </c>
      <c r="N181" s="155">
        <f t="shared" si="80"/>
        <v>0.05</v>
      </c>
      <c r="O181" s="156" t="str">
        <f t="shared" si="81"/>
        <v/>
      </c>
      <c r="P181" s="155">
        <f t="shared" si="82"/>
        <v>0.15</v>
      </c>
      <c r="Q181" s="157" t="str">
        <f t="shared" si="94"/>
        <v/>
      </c>
      <c r="R181" s="158">
        <f t="shared" si="71"/>
        <v>100</v>
      </c>
      <c r="S181" s="159" t="str">
        <f t="shared" si="95"/>
        <v/>
      </c>
      <c r="T181" s="160">
        <f t="shared" si="72"/>
        <v>1000</v>
      </c>
      <c r="U181" s="159" t="str">
        <f t="shared" si="96"/>
        <v/>
      </c>
      <c r="V181" s="148" t="s">
        <v>108</v>
      </c>
      <c r="W181" s="161"/>
      <c r="X181" s="161"/>
      <c r="Y181" s="161"/>
      <c r="Z181" s="157" t="str">
        <f t="shared" si="85"/>
        <v xml:space="preserve"> </v>
      </c>
      <c r="AA181" s="170" t="str">
        <f>IF(W181&gt;0,VLOOKUP(V181,'AE Tables'!$B$14:$E$23,$H$3,FALSE)," ")</f>
        <v xml:space="preserve"> </v>
      </c>
      <c r="AB181" s="147" t="str">
        <f t="shared" si="84"/>
        <v xml:space="preserve"> </v>
      </c>
      <c r="AC181" s="171">
        <f>IF(U181&gt;0,VLOOKUP($AC$6,'AE Tables'!$B$24:$E$24,$H$3,FALSE)," ")</f>
        <v>8</v>
      </c>
      <c r="AD181" s="159" t="str">
        <f t="shared" si="86"/>
        <v/>
      </c>
      <c r="AE181" s="162"/>
      <c r="AF181" s="157" t="str">
        <f t="shared" si="87"/>
        <v/>
      </c>
      <c r="AG181" s="159" t="e">
        <f t="shared" si="88"/>
        <v>#VALUE!</v>
      </c>
      <c r="AH181" s="157" t="str">
        <f t="shared" si="89"/>
        <v/>
      </c>
      <c r="AI181" s="159" t="str">
        <f t="shared" si="90"/>
        <v/>
      </c>
      <c r="AJ181" s="163">
        <f t="shared" si="83"/>
        <v>0.3</v>
      </c>
      <c r="AK181" s="195" t="e">
        <f t="shared" si="91"/>
        <v>#VALUE!</v>
      </c>
      <c r="AL181" s="157" t="e">
        <f t="shared" si="92"/>
        <v>#VALUE!</v>
      </c>
      <c r="AM181" s="157" t="e">
        <f t="shared" si="93"/>
        <v>#VALUE!</v>
      </c>
    </row>
    <row r="182" spans="3:39" ht="15">
      <c r="C182"/>
      <c r="D182"/>
      <c r="E182" s="138">
        <f t="shared" si="73"/>
        <v>0</v>
      </c>
      <c r="F182" s="152">
        <f t="shared" si="74"/>
        <v>44338</v>
      </c>
      <c r="G182" s="152">
        <f t="shared" si="75"/>
        <v>44576</v>
      </c>
      <c r="H182" s="164">
        <f t="shared" si="76"/>
        <v>238</v>
      </c>
      <c r="I182" s="154"/>
      <c r="J182"/>
      <c r="K182" s="142">
        <f t="shared" si="77"/>
        <v>0</v>
      </c>
      <c r="L182" s="155">
        <f t="shared" si="78"/>
        <v>0.15</v>
      </c>
      <c r="M182" s="156" t="str">
        <f t="shared" si="79"/>
        <v/>
      </c>
      <c r="N182" s="155">
        <f t="shared" si="80"/>
        <v>0.05</v>
      </c>
      <c r="O182" s="156" t="str">
        <f t="shared" si="81"/>
        <v/>
      </c>
      <c r="P182" s="155">
        <f t="shared" si="82"/>
        <v>0.15</v>
      </c>
      <c r="Q182" s="157" t="str">
        <f t="shared" si="94"/>
        <v/>
      </c>
      <c r="R182" s="158">
        <f t="shared" si="71"/>
        <v>100</v>
      </c>
      <c r="S182" s="159" t="str">
        <f t="shared" si="95"/>
        <v/>
      </c>
      <c r="T182" s="160">
        <f t="shared" si="72"/>
        <v>1000</v>
      </c>
      <c r="U182" s="159" t="str">
        <f t="shared" si="96"/>
        <v/>
      </c>
      <c r="V182" s="148" t="s">
        <v>108</v>
      </c>
      <c r="W182" s="149"/>
      <c r="X182" s="149"/>
      <c r="Y182" s="149"/>
      <c r="Z182" s="145" t="str">
        <f t="shared" si="85"/>
        <v xml:space="preserve"> </v>
      </c>
      <c r="AA182" s="170" t="str">
        <f>IF(W182&gt;0,VLOOKUP(V182,'AE Tables'!$B$14:$E$23,$H$3,FALSE)," ")</f>
        <v xml:space="preserve"> </v>
      </c>
      <c r="AB182" s="147" t="str">
        <f t="shared" si="84"/>
        <v xml:space="preserve"> </v>
      </c>
      <c r="AC182" s="171">
        <f>IF(U182&gt;0,VLOOKUP($AC$6,'AE Tables'!$B$24:$E$24,$H$3,FALSE)," ")</f>
        <v>8</v>
      </c>
      <c r="AD182" s="159" t="str">
        <f t="shared" si="86"/>
        <v/>
      </c>
      <c r="AE182" s="162"/>
      <c r="AF182" s="157" t="str">
        <f t="shared" si="87"/>
        <v/>
      </c>
      <c r="AG182" s="159" t="e">
        <f t="shared" si="88"/>
        <v>#VALUE!</v>
      </c>
      <c r="AH182" s="157" t="str">
        <f t="shared" si="89"/>
        <v/>
      </c>
      <c r="AI182" s="159" t="str">
        <f t="shared" si="90"/>
        <v/>
      </c>
      <c r="AJ182" s="163">
        <f t="shared" si="83"/>
        <v>0.3</v>
      </c>
      <c r="AK182" s="195" t="e">
        <f t="shared" si="91"/>
        <v>#VALUE!</v>
      </c>
      <c r="AL182" s="157" t="e">
        <f t="shared" si="92"/>
        <v>#VALUE!</v>
      </c>
      <c r="AM182" s="157" t="e">
        <f t="shared" si="93"/>
        <v>#VALUE!</v>
      </c>
    </row>
    <row r="183" spans="3:39" ht="15">
      <c r="C183"/>
      <c r="D183"/>
      <c r="E183" s="138">
        <f t="shared" si="73"/>
        <v>0</v>
      </c>
      <c r="F183" s="152">
        <f t="shared" si="74"/>
        <v>44338</v>
      </c>
      <c r="G183" s="152">
        <f t="shared" si="75"/>
        <v>44576</v>
      </c>
      <c r="H183" s="164">
        <f t="shared" si="76"/>
        <v>238</v>
      </c>
      <c r="I183" s="154"/>
      <c r="J183"/>
      <c r="K183" s="142">
        <f t="shared" si="77"/>
        <v>0</v>
      </c>
      <c r="L183" s="155">
        <f t="shared" si="78"/>
        <v>0.15</v>
      </c>
      <c r="M183" s="156" t="str">
        <f t="shared" si="79"/>
        <v/>
      </c>
      <c r="N183" s="155">
        <f t="shared" si="80"/>
        <v>0.05</v>
      </c>
      <c r="O183" s="156" t="str">
        <f t="shared" si="81"/>
        <v/>
      </c>
      <c r="P183" s="155">
        <f t="shared" si="82"/>
        <v>0.15</v>
      </c>
      <c r="Q183" s="157" t="str">
        <f t="shared" si="94"/>
        <v/>
      </c>
      <c r="R183" s="158">
        <f t="shared" si="71"/>
        <v>100</v>
      </c>
      <c r="S183" s="159" t="str">
        <f t="shared" si="95"/>
        <v/>
      </c>
      <c r="T183" s="160">
        <f t="shared" si="72"/>
        <v>1000</v>
      </c>
      <c r="U183" s="159" t="str">
        <f t="shared" si="96"/>
        <v/>
      </c>
      <c r="V183" s="148" t="s">
        <v>108</v>
      </c>
      <c r="W183" s="161"/>
      <c r="X183" s="161"/>
      <c r="Y183" s="161"/>
      <c r="Z183" s="157" t="str">
        <f t="shared" si="85"/>
        <v xml:space="preserve"> </v>
      </c>
      <c r="AA183" s="170" t="str">
        <f>IF(W183&gt;0,VLOOKUP(V183,'AE Tables'!$B$14:$E$23,$H$3,FALSE)," ")</f>
        <v xml:space="preserve"> </v>
      </c>
      <c r="AB183" s="147" t="str">
        <f t="shared" si="84"/>
        <v xml:space="preserve"> </v>
      </c>
      <c r="AC183" s="171">
        <f>IF(U183&gt;0,VLOOKUP($AC$6,'AE Tables'!$B$24:$E$24,$H$3,FALSE)," ")</f>
        <v>8</v>
      </c>
      <c r="AD183" s="159" t="str">
        <f t="shared" si="86"/>
        <v/>
      </c>
      <c r="AE183" s="162"/>
      <c r="AF183" s="157" t="str">
        <f t="shared" si="87"/>
        <v/>
      </c>
      <c r="AG183" s="159" t="e">
        <f t="shared" si="88"/>
        <v>#VALUE!</v>
      </c>
      <c r="AH183" s="157" t="str">
        <f t="shared" si="89"/>
        <v/>
      </c>
      <c r="AI183" s="159" t="str">
        <f t="shared" si="90"/>
        <v/>
      </c>
      <c r="AJ183" s="163">
        <f t="shared" si="83"/>
        <v>0.3</v>
      </c>
      <c r="AK183" s="195" t="e">
        <f t="shared" si="91"/>
        <v>#VALUE!</v>
      </c>
      <c r="AL183" s="157" t="e">
        <f t="shared" si="92"/>
        <v>#VALUE!</v>
      </c>
      <c r="AM183" s="157" t="e">
        <f t="shared" si="93"/>
        <v>#VALUE!</v>
      </c>
    </row>
    <row r="184" spans="3:39" ht="15">
      <c r="C184"/>
      <c r="D184"/>
      <c r="E184" s="138">
        <f t="shared" si="73"/>
        <v>0</v>
      </c>
      <c r="F184" s="152">
        <f t="shared" si="74"/>
        <v>44338</v>
      </c>
      <c r="G184" s="152">
        <f t="shared" si="75"/>
        <v>44576</v>
      </c>
      <c r="H184" s="164">
        <f t="shared" si="76"/>
        <v>238</v>
      </c>
      <c r="I184" s="154"/>
      <c r="J184"/>
      <c r="K184" s="142">
        <f t="shared" si="77"/>
        <v>0</v>
      </c>
      <c r="L184" s="155">
        <f t="shared" si="78"/>
        <v>0.15</v>
      </c>
      <c r="M184" s="156" t="str">
        <f t="shared" si="79"/>
        <v/>
      </c>
      <c r="N184" s="155">
        <f t="shared" si="80"/>
        <v>0.05</v>
      </c>
      <c r="O184" s="156" t="str">
        <f t="shared" si="81"/>
        <v/>
      </c>
      <c r="P184" s="155">
        <f t="shared" si="82"/>
        <v>0.15</v>
      </c>
      <c r="Q184" s="157" t="str">
        <f t="shared" si="94"/>
        <v/>
      </c>
      <c r="R184" s="158">
        <f t="shared" si="71"/>
        <v>100</v>
      </c>
      <c r="S184" s="159" t="str">
        <f t="shared" si="95"/>
        <v/>
      </c>
      <c r="T184" s="160">
        <f t="shared" si="72"/>
        <v>1000</v>
      </c>
      <c r="U184" s="159" t="str">
        <f t="shared" si="96"/>
        <v/>
      </c>
      <c r="V184" s="148" t="s">
        <v>108</v>
      </c>
      <c r="W184" s="149"/>
      <c r="X184" s="149"/>
      <c r="Y184" s="149"/>
      <c r="Z184" s="145" t="str">
        <f t="shared" si="85"/>
        <v xml:space="preserve"> </v>
      </c>
      <c r="AA184" s="170" t="str">
        <f>IF(W184&gt;0,VLOOKUP(V184,'AE Tables'!$B$14:$E$23,$H$3,FALSE)," ")</f>
        <v xml:space="preserve"> </v>
      </c>
      <c r="AB184" s="147" t="str">
        <f t="shared" si="84"/>
        <v xml:space="preserve"> </v>
      </c>
      <c r="AC184" s="171">
        <f>IF(U184&gt;0,VLOOKUP($AC$6,'AE Tables'!$B$24:$E$24,$H$3,FALSE)," ")</f>
        <v>8</v>
      </c>
      <c r="AD184" s="159" t="str">
        <f t="shared" si="86"/>
        <v/>
      </c>
      <c r="AE184" s="162"/>
      <c r="AF184" s="157" t="str">
        <f t="shared" si="87"/>
        <v/>
      </c>
      <c r="AG184" s="159" t="e">
        <f t="shared" si="88"/>
        <v>#VALUE!</v>
      </c>
      <c r="AH184" s="157" t="str">
        <f t="shared" si="89"/>
        <v/>
      </c>
      <c r="AI184" s="159" t="str">
        <f t="shared" si="90"/>
        <v/>
      </c>
      <c r="AJ184" s="163">
        <f t="shared" si="83"/>
        <v>0.3</v>
      </c>
      <c r="AK184" s="195" t="e">
        <f t="shared" si="91"/>
        <v>#VALUE!</v>
      </c>
      <c r="AL184" s="157" t="e">
        <f t="shared" si="92"/>
        <v>#VALUE!</v>
      </c>
      <c r="AM184" s="157" t="e">
        <f t="shared" si="93"/>
        <v>#VALUE!</v>
      </c>
    </row>
    <row r="185" spans="3:39" ht="15">
      <c r="C185"/>
      <c r="D185"/>
      <c r="E185" s="138">
        <f t="shared" si="73"/>
        <v>0</v>
      </c>
      <c r="F185" s="152">
        <f t="shared" si="74"/>
        <v>44338</v>
      </c>
      <c r="G185" s="152">
        <f t="shared" si="75"/>
        <v>44576</v>
      </c>
      <c r="H185" s="164">
        <f t="shared" si="76"/>
        <v>238</v>
      </c>
      <c r="I185" s="154"/>
      <c r="J185"/>
      <c r="K185" s="142">
        <f t="shared" si="77"/>
        <v>0</v>
      </c>
      <c r="L185" s="155">
        <f t="shared" si="78"/>
        <v>0.15</v>
      </c>
      <c r="M185" s="156" t="str">
        <f t="shared" si="79"/>
        <v/>
      </c>
      <c r="N185" s="155">
        <f t="shared" si="80"/>
        <v>0.05</v>
      </c>
      <c r="O185" s="156" t="str">
        <f t="shared" si="81"/>
        <v/>
      </c>
      <c r="P185" s="155">
        <f t="shared" si="82"/>
        <v>0.15</v>
      </c>
      <c r="Q185" s="157" t="str">
        <f t="shared" si="94"/>
        <v/>
      </c>
      <c r="R185" s="158">
        <f t="shared" si="71"/>
        <v>100</v>
      </c>
      <c r="S185" s="159" t="str">
        <f t="shared" si="95"/>
        <v/>
      </c>
      <c r="T185" s="160">
        <f t="shared" si="72"/>
        <v>1000</v>
      </c>
      <c r="U185" s="159" t="str">
        <f t="shared" si="96"/>
        <v/>
      </c>
      <c r="V185" s="148" t="s">
        <v>108</v>
      </c>
      <c r="W185" s="161"/>
      <c r="X185" s="161"/>
      <c r="Y185" s="161"/>
      <c r="Z185" s="157" t="str">
        <f t="shared" si="85"/>
        <v xml:space="preserve"> </v>
      </c>
      <c r="AA185" s="170" t="str">
        <f>IF(W185&gt;0,VLOOKUP(V185,'AE Tables'!$B$14:$E$23,$H$3,FALSE)," ")</f>
        <v xml:space="preserve"> </v>
      </c>
      <c r="AB185" s="147" t="str">
        <f t="shared" si="84"/>
        <v xml:space="preserve"> </v>
      </c>
      <c r="AC185" s="171">
        <f>IF(U185&gt;0,VLOOKUP($AC$6,'AE Tables'!$B$24:$E$24,$H$3,FALSE)," ")</f>
        <v>8</v>
      </c>
      <c r="AD185" s="159" t="str">
        <f t="shared" si="86"/>
        <v/>
      </c>
      <c r="AE185" s="162"/>
      <c r="AF185" s="157" t="str">
        <f t="shared" si="87"/>
        <v/>
      </c>
      <c r="AG185" s="159" t="e">
        <f t="shared" si="88"/>
        <v>#VALUE!</v>
      </c>
      <c r="AH185" s="157" t="str">
        <f t="shared" si="89"/>
        <v/>
      </c>
      <c r="AI185" s="159" t="str">
        <f t="shared" si="90"/>
        <v/>
      </c>
      <c r="AJ185" s="163">
        <f t="shared" si="83"/>
        <v>0.3</v>
      </c>
      <c r="AK185" s="195" t="e">
        <f t="shared" si="91"/>
        <v>#VALUE!</v>
      </c>
      <c r="AL185" s="157" t="e">
        <f t="shared" si="92"/>
        <v>#VALUE!</v>
      </c>
      <c r="AM185" s="157" t="e">
        <f t="shared" si="93"/>
        <v>#VALUE!</v>
      </c>
    </row>
    <row r="186" spans="3:39" ht="15">
      <c r="C186"/>
      <c r="D186"/>
      <c r="E186" s="138">
        <f t="shared" si="73"/>
        <v>0</v>
      </c>
      <c r="F186" s="152">
        <f t="shared" si="74"/>
        <v>44338</v>
      </c>
      <c r="G186" s="152">
        <f t="shared" si="75"/>
        <v>44576</v>
      </c>
      <c r="H186" s="164">
        <f t="shared" si="76"/>
        <v>238</v>
      </c>
      <c r="I186" s="154"/>
      <c r="J186"/>
      <c r="K186" s="142">
        <f t="shared" si="77"/>
        <v>0</v>
      </c>
      <c r="L186" s="155">
        <f t="shared" si="78"/>
        <v>0.15</v>
      </c>
      <c r="M186" s="156" t="str">
        <f t="shared" si="79"/>
        <v/>
      </c>
      <c r="N186" s="155">
        <f t="shared" si="80"/>
        <v>0.05</v>
      </c>
      <c r="O186" s="156" t="str">
        <f t="shared" si="81"/>
        <v/>
      </c>
      <c r="P186" s="155">
        <f t="shared" si="82"/>
        <v>0.15</v>
      </c>
      <c r="Q186" s="157" t="str">
        <f t="shared" si="94"/>
        <v/>
      </c>
      <c r="R186" s="158">
        <f t="shared" si="71"/>
        <v>100</v>
      </c>
      <c r="S186" s="159" t="str">
        <f t="shared" si="95"/>
        <v/>
      </c>
      <c r="T186" s="160">
        <f t="shared" si="72"/>
        <v>1000</v>
      </c>
      <c r="U186" s="159" t="str">
        <f t="shared" si="96"/>
        <v/>
      </c>
      <c r="V186" s="148" t="s">
        <v>108</v>
      </c>
      <c r="W186" s="149"/>
      <c r="X186" s="149"/>
      <c r="Y186" s="149"/>
      <c r="Z186" s="145" t="str">
        <f t="shared" si="85"/>
        <v xml:space="preserve"> </v>
      </c>
      <c r="AA186" s="170" t="str">
        <f>IF(W186&gt;0,VLOOKUP(V186,'AE Tables'!$B$14:$E$23,$H$3,FALSE)," ")</f>
        <v xml:space="preserve"> </v>
      </c>
      <c r="AB186" s="147" t="str">
        <f t="shared" si="84"/>
        <v xml:space="preserve"> </v>
      </c>
      <c r="AC186" s="171">
        <f>IF(U186&gt;0,VLOOKUP($AC$6,'AE Tables'!$B$24:$E$24,$H$3,FALSE)," ")</f>
        <v>8</v>
      </c>
      <c r="AD186" s="159" t="str">
        <f t="shared" si="86"/>
        <v/>
      </c>
      <c r="AE186" s="162"/>
      <c r="AF186" s="157" t="str">
        <f t="shared" si="87"/>
        <v/>
      </c>
      <c r="AG186" s="159" t="e">
        <f t="shared" si="88"/>
        <v>#VALUE!</v>
      </c>
      <c r="AH186" s="157" t="str">
        <f t="shared" si="89"/>
        <v/>
      </c>
      <c r="AI186" s="159" t="str">
        <f t="shared" si="90"/>
        <v/>
      </c>
      <c r="AJ186" s="163">
        <f t="shared" si="83"/>
        <v>0.3</v>
      </c>
      <c r="AK186" s="195" t="e">
        <f t="shared" si="91"/>
        <v>#VALUE!</v>
      </c>
      <c r="AL186" s="157" t="e">
        <f t="shared" si="92"/>
        <v>#VALUE!</v>
      </c>
      <c r="AM186" s="157" t="e">
        <f t="shared" si="93"/>
        <v>#VALUE!</v>
      </c>
    </row>
    <row r="187" spans="3:39" ht="15">
      <c r="C187"/>
      <c r="D187"/>
      <c r="E187" s="138">
        <f t="shared" si="73"/>
        <v>0</v>
      </c>
      <c r="F187" s="152">
        <f t="shared" si="74"/>
        <v>44338</v>
      </c>
      <c r="G187" s="152">
        <f t="shared" si="75"/>
        <v>44576</v>
      </c>
      <c r="H187" s="164">
        <f t="shared" si="76"/>
        <v>238</v>
      </c>
      <c r="I187" s="154"/>
      <c r="J187"/>
      <c r="K187" s="142">
        <f t="shared" si="77"/>
        <v>0</v>
      </c>
      <c r="L187" s="155">
        <f t="shared" si="78"/>
        <v>0.15</v>
      </c>
      <c r="M187" s="156" t="str">
        <f t="shared" si="79"/>
        <v/>
      </c>
      <c r="N187" s="155">
        <f t="shared" si="80"/>
        <v>0.05</v>
      </c>
      <c r="O187" s="156" t="str">
        <f t="shared" si="81"/>
        <v/>
      </c>
      <c r="P187" s="155">
        <f t="shared" si="82"/>
        <v>0.15</v>
      </c>
      <c r="Q187" s="157" t="str">
        <f t="shared" si="94"/>
        <v/>
      </c>
      <c r="R187" s="158">
        <f t="shared" si="71"/>
        <v>100</v>
      </c>
      <c r="S187" s="159" t="str">
        <f t="shared" si="95"/>
        <v/>
      </c>
      <c r="T187" s="160">
        <f t="shared" si="72"/>
        <v>1000</v>
      </c>
      <c r="U187" s="159" t="str">
        <f t="shared" si="96"/>
        <v/>
      </c>
      <c r="V187" s="148" t="s">
        <v>108</v>
      </c>
      <c r="W187" s="161"/>
      <c r="X187" s="161"/>
      <c r="Y187" s="161"/>
      <c r="Z187" s="157" t="str">
        <f t="shared" si="85"/>
        <v xml:space="preserve"> </v>
      </c>
      <c r="AA187" s="170" t="str">
        <f>IF(W187&gt;0,VLOOKUP(V187,'AE Tables'!$B$14:$E$23,$H$3,FALSE)," ")</f>
        <v xml:space="preserve"> </v>
      </c>
      <c r="AB187" s="147" t="str">
        <f t="shared" si="84"/>
        <v xml:space="preserve"> </v>
      </c>
      <c r="AC187" s="171">
        <f>IF(U187&gt;0,VLOOKUP($AC$6,'AE Tables'!$B$24:$E$24,$H$3,FALSE)," ")</f>
        <v>8</v>
      </c>
      <c r="AD187" s="159" t="str">
        <f t="shared" si="86"/>
        <v/>
      </c>
      <c r="AE187" s="162"/>
      <c r="AF187" s="157" t="str">
        <f t="shared" si="87"/>
        <v/>
      </c>
      <c r="AG187" s="159" t="e">
        <f t="shared" si="88"/>
        <v>#VALUE!</v>
      </c>
      <c r="AH187" s="157" t="str">
        <f t="shared" si="89"/>
        <v/>
      </c>
      <c r="AI187" s="159" t="str">
        <f t="shared" si="90"/>
        <v/>
      </c>
      <c r="AJ187" s="163">
        <f t="shared" si="83"/>
        <v>0.3</v>
      </c>
      <c r="AK187" s="195" t="e">
        <f t="shared" si="91"/>
        <v>#VALUE!</v>
      </c>
      <c r="AL187" s="157" t="e">
        <f t="shared" si="92"/>
        <v>#VALUE!</v>
      </c>
      <c r="AM187" s="157" t="e">
        <f t="shared" si="93"/>
        <v>#VALUE!</v>
      </c>
    </row>
    <row r="188" spans="3:39" ht="15">
      <c r="C188"/>
      <c r="D188"/>
      <c r="E188" s="138">
        <f t="shared" si="73"/>
        <v>0</v>
      </c>
      <c r="F188" s="152">
        <f t="shared" si="74"/>
        <v>44338</v>
      </c>
      <c r="G188" s="152">
        <f t="shared" si="75"/>
        <v>44576</v>
      </c>
      <c r="H188" s="164">
        <f t="shared" si="76"/>
        <v>238</v>
      </c>
      <c r="I188" s="154"/>
      <c r="J188"/>
      <c r="K188" s="142">
        <f t="shared" si="77"/>
        <v>0</v>
      </c>
      <c r="L188" s="155">
        <f t="shared" si="78"/>
        <v>0.15</v>
      </c>
      <c r="M188" s="156" t="str">
        <f t="shared" si="79"/>
        <v/>
      </c>
      <c r="N188" s="155">
        <f t="shared" si="80"/>
        <v>0.05</v>
      </c>
      <c r="O188" s="156" t="str">
        <f t="shared" si="81"/>
        <v/>
      </c>
      <c r="P188" s="155">
        <f t="shared" si="82"/>
        <v>0.15</v>
      </c>
      <c r="Q188" s="157" t="str">
        <f t="shared" si="94"/>
        <v/>
      </c>
      <c r="R188" s="158">
        <f t="shared" si="71"/>
        <v>100</v>
      </c>
      <c r="S188" s="159" t="str">
        <f t="shared" si="95"/>
        <v/>
      </c>
      <c r="T188" s="160">
        <f t="shared" si="72"/>
        <v>1000</v>
      </c>
      <c r="U188" s="159" t="str">
        <f t="shared" si="96"/>
        <v/>
      </c>
      <c r="V188" s="148" t="s">
        <v>108</v>
      </c>
      <c r="W188" s="149"/>
      <c r="X188" s="149"/>
      <c r="Y188" s="149"/>
      <c r="Z188" s="145" t="str">
        <f t="shared" si="85"/>
        <v xml:space="preserve"> </v>
      </c>
      <c r="AA188" s="170" t="str">
        <f>IF(W188&gt;0,VLOOKUP(V188,'AE Tables'!$B$14:$E$23,$H$3,FALSE)," ")</f>
        <v xml:space="preserve"> </v>
      </c>
      <c r="AB188" s="147" t="str">
        <f t="shared" si="84"/>
        <v xml:space="preserve"> </v>
      </c>
      <c r="AC188" s="171">
        <f>IF(U188&gt;0,VLOOKUP($AC$6,'AE Tables'!$B$24:$E$24,$H$3,FALSE)," ")</f>
        <v>8</v>
      </c>
      <c r="AD188" s="159" t="str">
        <f t="shared" si="86"/>
        <v/>
      </c>
      <c r="AE188" s="162"/>
      <c r="AF188" s="157" t="str">
        <f t="shared" si="87"/>
        <v/>
      </c>
      <c r="AG188" s="159" t="e">
        <f t="shared" si="88"/>
        <v>#VALUE!</v>
      </c>
      <c r="AH188" s="157" t="str">
        <f t="shared" si="89"/>
        <v/>
      </c>
      <c r="AI188" s="159" t="str">
        <f t="shared" si="90"/>
        <v/>
      </c>
      <c r="AJ188" s="163">
        <f t="shared" si="83"/>
        <v>0.3</v>
      </c>
      <c r="AK188" s="195" t="e">
        <f t="shared" si="91"/>
        <v>#VALUE!</v>
      </c>
      <c r="AL188" s="157" t="e">
        <f t="shared" si="92"/>
        <v>#VALUE!</v>
      </c>
      <c r="AM188" s="157" t="e">
        <f t="shared" si="93"/>
        <v>#VALUE!</v>
      </c>
    </row>
    <row r="189" spans="3:39" ht="15">
      <c r="C189"/>
      <c r="D189"/>
      <c r="E189" s="138">
        <f t="shared" si="73"/>
        <v>0</v>
      </c>
      <c r="F189" s="152">
        <f t="shared" si="74"/>
        <v>44338</v>
      </c>
      <c r="G189" s="152">
        <f t="shared" si="75"/>
        <v>44576</v>
      </c>
      <c r="H189" s="164">
        <f t="shared" si="76"/>
        <v>238</v>
      </c>
      <c r="I189" s="154"/>
      <c r="J189"/>
      <c r="K189" s="142">
        <f t="shared" si="77"/>
        <v>0</v>
      </c>
      <c r="L189" s="155">
        <f t="shared" si="78"/>
        <v>0.15</v>
      </c>
      <c r="M189" s="156" t="str">
        <f t="shared" si="79"/>
        <v/>
      </c>
      <c r="N189" s="155">
        <f t="shared" si="80"/>
        <v>0.05</v>
      </c>
      <c r="O189" s="156" t="str">
        <f t="shared" si="81"/>
        <v/>
      </c>
      <c r="P189" s="155">
        <f t="shared" si="82"/>
        <v>0.15</v>
      </c>
      <c r="Q189" s="157" t="str">
        <f t="shared" si="94"/>
        <v/>
      </c>
      <c r="R189" s="158">
        <f t="shared" si="71"/>
        <v>100</v>
      </c>
      <c r="S189" s="159" t="str">
        <f t="shared" si="95"/>
        <v/>
      </c>
      <c r="T189" s="160">
        <f t="shared" si="72"/>
        <v>1000</v>
      </c>
      <c r="U189" s="159" t="str">
        <f t="shared" si="96"/>
        <v/>
      </c>
      <c r="V189" s="148" t="s">
        <v>108</v>
      </c>
      <c r="W189" s="161"/>
      <c r="X189" s="161"/>
      <c r="Y189" s="161"/>
      <c r="Z189" s="157" t="str">
        <f t="shared" si="85"/>
        <v xml:space="preserve"> </v>
      </c>
      <c r="AA189" s="170" t="str">
        <f>IF(W189&gt;0,VLOOKUP(V189,'AE Tables'!$B$14:$E$23,$H$3,FALSE)," ")</f>
        <v xml:space="preserve"> </v>
      </c>
      <c r="AB189" s="147" t="str">
        <f t="shared" si="84"/>
        <v xml:space="preserve"> </v>
      </c>
      <c r="AC189" s="171">
        <f>IF(U189&gt;0,VLOOKUP($AC$6,'AE Tables'!$B$24:$E$24,$H$3,FALSE)," ")</f>
        <v>8</v>
      </c>
      <c r="AD189" s="159" t="str">
        <f t="shared" si="86"/>
        <v/>
      </c>
      <c r="AE189" s="162"/>
      <c r="AF189" s="157" t="str">
        <f t="shared" si="87"/>
        <v/>
      </c>
      <c r="AG189" s="159" t="e">
        <f t="shared" si="88"/>
        <v>#VALUE!</v>
      </c>
      <c r="AH189" s="157" t="str">
        <f t="shared" si="89"/>
        <v/>
      </c>
      <c r="AI189" s="159" t="str">
        <f t="shared" si="90"/>
        <v/>
      </c>
      <c r="AJ189" s="163">
        <f t="shared" si="83"/>
        <v>0.3</v>
      </c>
      <c r="AK189" s="195" t="e">
        <f t="shared" si="91"/>
        <v>#VALUE!</v>
      </c>
      <c r="AL189" s="157" t="e">
        <f t="shared" si="92"/>
        <v>#VALUE!</v>
      </c>
      <c r="AM189" s="157" t="e">
        <f t="shared" si="93"/>
        <v>#VALUE!</v>
      </c>
    </row>
    <row r="190" spans="3:39" ht="15">
      <c r="C190"/>
      <c r="D190"/>
      <c r="E190" s="138">
        <f t="shared" si="73"/>
        <v>0</v>
      </c>
      <c r="F190" s="152">
        <f t="shared" si="74"/>
        <v>44338</v>
      </c>
      <c r="G190" s="152">
        <f t="shared" si="75"/>
        <v>44576</v>
      </c>
      <c r="H190" s="164">
        <f t="shared" si="76"/>
        <v>238</v>
      </c>
      <c r="I190" s="154"/>
      <c r="J190"/>
      <c r="K190" s="142">
        <f t="shared" si="77"/>
        <v>0</v>
      </c>
      <c r="L190" s="155">
        <f t="shared" si="78"/>
        <v>0.15</v>
      </c>
      <c r="M190" s="156" t="str">
        <f t="shared" si="79"/>
        <v/>
      </c>
      <c r="N190" s="155">
        <f t="shared" si="80"/>
        <v>0.05</v>
      </c>
      <c r="O190" s="156" t="str">
        <f t="shared" si="81"/>
        <v/>
      </c>
      <c r="P190" s="155">
        <f t="shared" si="82"/>
        <v>0.15</v>
      </c>
      <c r="Q190" s="157" t="str">
        <f t="shared" si="94"/>
        <v/>
      </c>
      <c r="R190" s="158">
        <f t="shared" si="71"/>
        <v>100</v>
      </c>
      <c r="S190" s="159" t="str">
        <f t="shared" si="95"/>
        <v/>
      </c>
      <c r="T190" s="160">
        <f t="shared" si="72"/>
        <v>1000</v>
      </c>
      <c r="U190" s="159" t="str">
        <f t="shared" si="96"/>
        <v/>
      </c>
      <c r="V190" s="148" t="s">
        <v>108</v>
      </c>
      <c r="W190" s="149"/>
      <c r="X190" s="149"/>
      <c r="Y190" s="149"/>
      <c r="Z190" s="145" t="str">
        <f t="shared" si="85"/>
        <v xml:space="preserve"> </v>
      </c>
      <c r="AA190" s="170" t="str">
        <f>IF(W190&gt;0,VLOOKUP(V190,'AE Tables'!$B$14:$E$23,$H$3,FALSE)," ")</f>
        <v xml:space="preserve"> </v>
      </c>
      <c r="AB190" s="147" t="str">
        <f t="shared" si="84"/>
        <v xml:space="preserve"> </v>
      </c>
      <c r="AC190" s="171">
        <f>IF(U190&gt;0,VLOOKUP($AC$6,'AE Tables'!$B$24:$E$24,$H$3,FALSE)," ")</f>
        <v>8</v>
      </c>
      <c r="AD190" s="159" t="str">
        <f t="shared" si="86"/>
        <v/>
      </c>
      <c r="AE190" s="162"/>
      <c r="AF190" s="157" t="str">
        <f t="shared" si="87"/>
        <v/>
      </c>
      <c r="AG190" s="159" t="e">
        <f t="shared" si="88"/>
        <v>#VALUE!</v>
      </c>
      <c r="AH190" s="157" t="str">
        <f t="shared" si="89"/>
        <v/>
      </c>
      <c r="AI190" s="159" t="str">
        <f t="shared" si="90"/>
        <v/>
      </c>
      <c r="AJ190" s="163">
        <f t="shared" si="83"/>
        <v>0.3</v>
      </c>
      <c r="AK190" s="195" t="e">
        <f t="shared" si="91"/>
        <v>#VALUE!</v>
      </c>
      <c r="AL190" s="157" t="e">
        <f t="shared" si="92"/>
        <v>#VALUE!</v>
      </c>
      <c r="AM190" s="157" t="e">
        <f t="shared" si="93"/>
        <v>#VALUE!</v>
      </c>
    </row>
    <row r="191" spans="3:39" ht="15">
      <c r="C191"/>
      <c r="D191"/>
      <c r="E191" s="138">
        <f t="shared" si="73"/>
        <v>0</v>
      </c>
      <c r="F191" s="152">
        <f t="shared" si="74"/>
        <v>44338</v>
      </c>
      <c r="G191" s="152">
        <f t="shared" si="75"/>
        <v>44576</v>
      </c>
      <c r="H191" s="164">
        <f t="shared" si="76"/>
        <v>238</v>
      </c>
      <c r="I191" s="154"/>
      <c r="J191"/>
      <c r="K191" s="142">
        <f t="shared" si="77"/>
        <v>0</v>
      </c>
      <c r="L191" s="155">
        <f t="shared" si="78"/>
        <v>0.15</v>
      </c>
      <c r="M191" s="156" t="str">
        <f t="shared" si="79"/>
        <v/>
      </c>
      <c r="N191" s="155">
        <f t="shared" si="80"/>
        <v>0.05</v>
      </c>
      <c r="O191" s="156" t="str">
        <f t="shared" si="81"/>
        <v/>
      </c>
      <c r="P191" s="155">
        <f t="shared" si="82"/>
        <v>0.15</v>
      </c>
      <c r="Q191" s="157" t="str">
        <f t="shared" si="94"/>
        <v/>
      </c>
      <c r="R191" s="158">
        <f t="shared" si="71"/>
        <v>100</v>
      </c>
      <c r="S191" s="159" t="str">
        <f t="shared" si="95"/>
        <v/>
      </c>
      <c r="T191" s="160">
        <f t="shared" si="72"/>
        <v>1000</v>
      </c>
      <c r="U191" s="159" t="str">
        <f t="shared" si="96"/>
        <v/>
      </c>
      <c r="V191" s="148" t="s">
        <v>108</v>
      </c>
      <c r="W191" s="161"/>
      <c r="X191" s="161"/>
      <c r="Y191" s="161"/>
      <c r="Z191" s="157" t="str">
        <f t="shared" si="85"/>
        <v xml:space="preserve"> </v>
      </c>
      <c r="AA191" s="170" t="str">
        <f>IF(W191&gt;0,VLOOKUP(V191,'AE Tables'!$B$14:$E$23,$H$3,FALSE)," ")</f>
        <v xml:space="preserve"> </v>
      </c>
      <c r="AB191" s="147" t="str">
        <f t="shared" si="84"/>
        <v xml:space="preserve"> </v>
      </c>
      <c r="AC191" s="171">
        <f>IF(U191&gt;0,VLOOKUP($AC$6,'AE Tables'!$B$24:$E$24,$H$3,FALSE)," ")</f>
        <v>8</v>
      </c>
      <c r="AD191" s="159" t="str">
        <f t="shared" si="86"/>
        <v/>
      </c>
      <c r="AE191" s="162"/>
      <c r="AF191" s="157" t="str">
        <f t="shared" si="87"/>
        <v/>
      </c>
      <c r="AG191" s="159" t="e">
        <f t="shared" si="88"/>
        <v>#VALUE!</v>
      </c>
      <c r="AH191" s="157" t="str">
        <f t="shared" si="89"/>
        <v/>
      </c>
      <c r="AI191" s="159" t="str">
        <f t="shared" si="90"/>
        <v/>
      </c>
      <c r="AJ191" s="163">
        <f t="shared" si="83"/>
        <v>0.3</v>
      </c>
      <c r="AK191" s="195" t="e">
        <f t="shared" si="91"/>
        <v>#VALUE!</v>
      </c>
      <c r="AL191" s="157" t="e">
        <f t="shared" si="92"/>
        <v>#VALUE!</v>
      </c>
      <c r="AM191" s="157" t="e">
        <f t="shared" si="93"/>
        <v>#VALUE!</v>
      </c>
    </row>
    <row r="192" spans="3:39" ht="15">
      <c r="C192"/>
      <c r="D192"/>
      <c r="E192" s="138">
        <f t="shared" si="73"/>
        <v>0</v>
      </c>
      <c r="F192" s="152">
        <f t="shared" si="74"/>
        <v>44338</v>
      </c>
      <c r="G192" s="152">
        <f t="shared" si="75"/>
        <v>44576</v>
      </c>
      <c r="H192" s="164">
        <f t="shared" si="76"/>
        <v>238</v>
      </c>
      <c r="I192" s="154"/>
      <c r="J192"/>
      <c r="K192" s="142">
        <f t="shared" si="77"/>
        <v>0</v>
      </c>
      <c r="L192" s="155">
        <f t="shared" si="78"/>
        <v>0.15</v>
      </c>
      <c r="M192" s="156" t="str">
        <f t="shared" si="79"/>
        <v/>
      </c>
      <c r="N192" s="155">
        <f t="shared" si="80"/>
        <v>0.05</v>
      </c>
      <c r="O192" s="156" t="str">
        <f t="shared" si="81"/>
        <v/>
      </c>
      <c r="P192" s="155">
        <f t="shared" si="82"/>
        <v>0.15</v>
      </c>
      <c r="Q192" s="157" t="str">
        <f t="shared" si="94"/>
        <v/>
      </c>
      <c r="R192" s="158">
        <f t="shared" si="71"/>
        <v>100</v>
      </c>
      <c r="S192" s="159" t="str">
        <f t="shared" si="95"/>
        <v/>
      </c>
      <c r="T192" s="160">
        <f t="shared" si="72"/>
        <v>1000</v>
      </c>
      <c r="U192" s="159" t="str">
        <f t="shared" si="96"/>
        <v/>
      </c>
      <c r="V192" s="148" t="s">
        <v>108</v>
      </c>
      <c r="W192" s="149"/>
      <c r="X192" s="149"/>
      <c r="Y192" s="149"/>
      <c r="Z192" s="145" t="str">
        <f t="shared" si="85"/>
        <v xml:space="preserve"> </v>
      </c>
      <c r="AA192" s="170" t="str">
        <f>IF(W192&gt;0,VLOOKUP(V192,'AE Tables'!$B$14:$E$23,$H$3,FALSE)," ")</f>
        <v xml:space="preserve"> </v>
      </c>
      <c r="AB192" s="147" t="str">
        <f t="shared" si="84"/>
        <v xml:space="preserve"> </v>
      </c>
      <c r="AC192" s="171">
        <f>IF(U192&gt;0,VLOOKUP($AC$6,'AE Tables'!$B$24:$E$24,$H$3,FALSE)," ")</f>
        <v>8</v>
      </c>
      <c r="AD192" s="159" t="str">
        <f t="shared" si="86"/>
        <v/>
      </c>
      <c r="AE192" s="162"/>
      <c r="AF192" s="157" t="str">
        <f t="shared" si="87"/>
        <v/>
      </c>
      <c r="AG192" s="159" t="e">
        <f t="shared" si="88"/>
        <v>#VALUE!</v>
      </c>
      <c r="AH192" s="157" t="str">
        <f t="shared" si="89"/>
        <v/>
      </c>
      <c r="AI192" s="159" t="str">
        <f t="shared" si="90"/>
        <v/>
      </c>
      <c r="AJ192" s="163">
        <f t="shared" si="83"/>
        <v>0.3</v>
      </c>
      <c r="AK192" s="195" t="e">
        <f t="shared" si="91"/>
        <v>#VALUE!</v>
      </c>
      <c r="AL192" s="157" t="e">
        <f t="shared" si="92"/>
        <v>#VALUE!</v>
      </c>
      <c r="AM192" s="157" t="e">
        <f t="shared" si="93"/>
        <v>#VALUE!</v>
      </c>
    </row>
    <row r="193" spans="3:39" ht="15">
      <c r="C193"/>
      <c r="D193"/>
      <c r="E193" s="138">
        <f t="shared" si="73"/>
        <v>0</v>
      </c>
      <c r="F193" s="152">
        <f t="shared" si="74"/>
        <v>44338</v>
      </c>
      <c r="G193" s="152">
        <f t="shared" si="75"/>
        <v>44576</v>
      </c>
      <c r="H193" s="164">
        <f t="shared" si="76"/>
        <v>238</v>
      </c>
      <c r="I193" s="154"/>
      <c r="J193"/>
      <c r="K193" s="142">
        <f t="shared" si="77"/>
        <v>0</v>
      </c>
      <c r="L193" s="155">
        <f t="shared" si="78"/>
        <v>0.15</v>
      </c>
      <c r="M193" s="156" t="str">
        <f t="shared" si="79"/>
        <v/>
      </c>
      <c r="N193" s="155">
        <f t="shared" si="80"/>
        <v>0.05</v>
      </c>
      <c r="O193" s="156" t="str">
        <f t="shared" si="81"/>
        <v/>
      </c>
      <c r="P193" s="155">
        <f t="shared" si="82"/>
        <v>0.15</v>
      </c>
      <c r="Q193" s="157" t="str">
        <f t="shared" si="94"/>
        <v/>
      </c>
      <c r="R193" s="158">
        <f t="shared" si="71"/>
        <v>100</v>
      </c>
      <c r="S193" s="159" t="str">
        <f t="shared" si="95"/>
        <v/>
      </c>
      <c r="T193" s="160">
        <f t="shared" si="72"/>
        <v>1000</v>
      </c>
      <c r="U193" s="159" t="str">
        <f t="shared" si="96"/>
        <v/>
      </c>
      <c r="V193" s="148" t="s">
        <v>108</v>
      </c>
      <c r="W193" s="161"/>
      <c r="X193" s="161"/>
      <c r="Y193" s="161"/>
      <c r="Z193" s="157" t="str">
        <f t="shared" si="85"/>
        <v xml:space="preserve"> </v>
      </c>
      <c r="AA193" s="170" t="str">
        <f>IF(W193&gt;0,VLOOKUP(V193,'AE Tables'!$B$14:$E$23,$H$3,FALSE)," ")</f>
        <v xml:space="preserve"> </v>
      </c>
      <c r="AB193" s="147" t="str">
        <f t="shared" si="84"/>
        <v xml:space="preserve"> </v>
      </c>
      <c r="AC193" s="171">
        <f>IF(U193&gt;0,VLOOKUP($AC$6,'AE Tables'!$B$24:$E$24,$H$3,FALSE)," ")</f>
        <v>8</v>
      </c>
      <c r="AD193" s="159" t="str">
        <f t="shared" si="86"/>
        <v/>
      </c>
      <c r="AE193" s="162"/>
      <c r="AF193" s="157" t="str">
        <f t="shared" si="87"/>
        <v/>
      </c>
      <c r="AG193" s="159" t="e">
        <f t="shared" si="88"/>
        <v>#VALUE!</v>
      </c>
      <c r="AH193" s="157" t="str">
        <f t="shared" si="89"/>
        <v/>
      </c>
      <c r="AI193" s="159" t="str">
        <f t="shared" si="90"/>
        <v/>
      </c>
      <c r="AJ193" s="163">
        <f t="shared" si="83"/>
        <v>0.3</v>
      </c>
      <c r="AK193" s="195" t="e">
        <f t="shared" si="91"/>
        <v>#VALUE!</v>
      </c>
      <c r="AL193" s="157" t="e">
        <f t="shared" si="92"/>
        <v>#VALUE!</v>
      </c>
      <c r="AM193" s="157" t="e">
        <f t="shared" si="93"/>
        <v>#VALUE!</v>
      </c>
    </row>
    <row r="194" spans="3:39" ht="15">
      <c r="C194"/>
      <c r="D194"/>
      <c r="E194" s="138">
        <f t="shared" si="73"/>
        <v>0</v>
      </c>
      <c r="F194" s="152">
        <f t="shared" si="74"/>
        <v>44338</v>
      </c>
      <c r="G194" s="152">
        <f t="shared" si="75"/>
        <v>44576</v>
      </c>
      <c r="H194" s="164">
        <f t="shared" si="76"/>
        <v>238</v>
      </c>
      <c r="I194" s="154"/>
      <c r="J194"/>
      <c r="K194" s="142">
        <f t="shared" si="77"/>
        <v>0</v>
      </c>
      <c r="L194" s="155">
        <f t="shared" si="78"/>
        <v>0.15</v>
      </c>
      <c r="M194" s="156" t="str">
        <f t="shared" si="79"/>
        <v/>
      </c>
      <c r="N194" s="155">
        <f t="shared" si="80"/>
        <v>0.05</v>
      </c>
      <c r="O194" s="156" t="str">
        <f t="shared" si="81"/>
        <v/>
      </c>
      <c r="P194" s="155">
        <f t="shared" si="82"/>
        <v>0.15</v>
      </c>
      <c r="Q194" s="157" t="str">
        <f t="shared" si="94"/>
        <v/>
      </c>
      <c r="R194" s="158">
        <f t="shared" si="71"/>
        <v>100</v>
      </c>
      <c r="S194" s="159" t="str">
        <f t="shared" si="95"/>
        <v/>
      </c>
      <c r="T194" s="160">
        <f t="shared" si="72"/>
        <v>1000</v>
      </c>
      <c r="U194" s="159" t="str">
        <f t="shared" si="96"/>
        <v/>
      </c>
      <c r="V194" s="148" t="s">
        <v>108</v>
      </c>
      <c r="W194" s="149"/>
      <c r="X194" s="149"/>
      <c r="Y194" s="149"/>
      <c r="Z194" s="145" t="str">
        <f t="shared" si="85"/>
        <v xml:space="preserve"> </v>
      </c>
      <c r="AA194" s="170" t="str">
        <f>IF(W194&gt;0,VLOOKUP(V194,'AE Tables'!$B$14:$E$23,$H$3,FALSE)," ")</f>
        <v xml:space="preserve"> </v>
      </c>
      <c r="AB194" s="147" t="str">
        <f t="shared" si="84"/>
        <v xml:space="preserve"> </v>
      </c>
      <c r="AC194" s="171">
        <f>IF(U194&gt;0,VLOOKUP($AC$6,'AE Tables'!$B$24:$E$24,$H$3,FALSE)," ")</f>
        <v>8</v>
      </c>
      <c r="AD194" s="159" t="str">
        <f t="shared" si="86"/>
        <v/>
      </c>
      <c r="AE194" s="162"/>
      <c r="AF194" s="157" t="str">
        <f t="shared" si="87"/>
        <v/>
      </c>
      <c r="AG194" s="159" t="e">
        <f t="shared" si="88"/>
        <v>#VALUE!</v>
      </c>
      <c r="AH194" s="157" t="str">
        <f t="shared" si="89"/>
        <v/>
      </c>
      <c r="AI194" s="159" t="str">
        <f t="shared" si="90"/>
        <v/>
      </c>
      <c r="AJ194" s="163">
        <f t="shared" si="83"/>
        <v>0.3</v>
      </c>
      <c r="AK194" s="195" t="e">
        <f t="shared" si="91"/>
        <v>#VALUE!</v>
      </c>
      <c r="AL194" s="157" t="e">
        <f t="shared" si="92"/>
        <v>#VALUE!</v>
      </c>
      <c r="AM194" s="157" t="e">
        <f t="shared" si="93"/>
        <v>#VALUE!</v>
      </c>
    </row>
    <row r="195" spans="3:39" ht="15">
      <c r="C195"/>
      <c r="D195"/>
      <c r="E195" s="138">
        <f t="shared" si="73"/>
        <v>0</v>
      </c>
      <c r="F195" s="152">
        <f t="shared" si="74"/>
        <v>44338</v>
      </c>
      <c r="G195" s="152">
        <f t="shared" si="75"/>
        <v>44576</v>
      </c>
      <c r="H195" s="164">
        <f t="shared" si="76"/>
        <v>238</v>
      </c>
      <c r="I195" s="154"/>
      <c r="J195"/>
      <c r="K195" s="142">
        <f t="shared" si="77"/>
        <v>0</v>
      </c>
      <c r="L195" s="155">
        <f t="shared" si="78"/>
        <v>0.15</v>
      </c>
      <c r="M195" s="156" t="str">
        <f t="shared" si="79"/>
        <v/>
      </c>
      <c r="N195" s="155">
        <f t="shared" si="80"/>
        <v>0.05</v>
      </c>
      <c r="O195" s="156" t="str">
        <f t="shared" si="81"/>
        <v/>
      </c>
      <c r="P195" s="155">
        <f t="shared" si="82"/>
        <v>0.15</v>
      </c>
      <c r="Q195" s="157" t="str">
        <f t="shared" si="94"/>
        <v/>
      </c>
      <c r="R195" s="158">
        <f t="shared" si="71"/>
        <v>100</v>
      </c>
      <c r="S195" s="159" t="str">
        <f t="shared" si="95"/>
        <v/>
      </c>
      <c r="T195" s="160">
        <f t="shared" si="72"/>
        <v>1000</v>
      </c>
      <c r="U195" s="159" t="str">
        <f t="shared" si="96"/>
        <v/>
      </c>
      <c r="V195" s="148" t="s">
        <v>108</v>
      </c>
      <c r="W195" s="161"/>
      <c r="X195" s="161"/>
      <c r="Y195" s="161"/>
      <c r="Z195" s="157" t="str">
        <f t="shared" si="85"/>
        <v xml:space="preserve"> </v>
      </c>
      <c r="AA195" s="170" t="str">
        <f>IF(W195&gt;0,VLOOKUP(V195,'AE Tables'!$B$14:$E$23,$H$3,FALSE)," ")</f>
        <v xml:space="preserve"> </v>
      </c>
      <c r="AB195" s="147" t="str">
        <f t="shared" si="84"/>
        <v xml:space="preserve"> </v>
      </c>
      <c r="AC195" s="171">
        <f>IF(U195&gt;0,VLOOKUP($AC$6,'AE Tables'!$B$24:$E$24,$H$3,FALSE)," ")</f>
        <v>8</v>
      </c>
      <c r="AD195" s="159" t="str">
        <f t="shared" si="86"/>
        <v/>
      </c>
      <c r="AE195" s="162"/>
      <c r="AF195" s="157" t="str">
        <f t="shared" si="87"/>
        <v/>
      </c>
      <c r="AG195" s="159" t="e">
        <f t="shared" si="88"/>
        <v>#VALUE!</v>
      </c>
      <c r="AH195" s="157" t="str">
        <f t="shared" si="89"/>
        <v/>
      </c>
      <c r="AI195" s="159" t="str">
        <f t="shared" si="90"/>
        <v/>
      </c>
      <c r="AJ195" s="163">
        <f t="shared" si="83"/>
        <v>0.3</v>
      </c>
      <c r="AK195" s="195" t="e">
        <f t="shared" si="91"/>
        <v>#VALUE!</v>
      </c>
      <c r="AL195" s="157" t="e">
        <f t="shared" si="92"/>
        <v>#VALUE!</v>
      </c>
      <c r="AM195" s="157" t="e">
        <f t="shared" si="93"/>
        <v>#VALUE!</v>
      </c>
    </row>
    <row r="196" spans="3:39" ht="15">
      <c r="C196"/>
      <c r="D196"/>
      <c r="E196" s="138">
        <f t="shared" si="73"/>
        <v>0</v>
      </c>
      <c r="F196" s="152">
        <f t="shared" si="74"/>
        <v>44338</v>
      </c>
      <c r="G196" s="152">
        <f t="shared" si="75"/>
        <v>44576</v>
      </c>
      <c r="H196" s="164">
        <f t="shared" si="76"/>
        <v>238</v>
      </c>
      <c r="I196" s="154"/>
      <c r="J196"/>
      <c r="K196" s="142">
        <f t="shared" si="77"/>
        <v>0</v>
      </c>
      <c r="L196" s="155">
        <f t="shared" si="78"/>
        <v>0.15</v>
      </c>
      <c r="M196" s="156" t="str">
        <f t="shared" si="79"/>
        <v/>
      </c>
      <c r="N196" s="155">
        <f t="shared" si="80"/>
        <v>0.05</v>
      </c>
      <c r="O196" s="156" t="str">
        <f t="shared" si="81"/>
        <v/>
      </c>
      <c r="P196" s="155">
        <f t="shared" si="82"/>
        <v>0.15</v>
      </c>
      <c r="Q196" s="157" t="str">
        <f t="shared" si="94"/>
        <v/>
      </c>
      <c r="R196" s="158">
        <f t="shared" si="71"/>
        <v>100</v>
      </c>
      <c r="S196" s="159" t="str">
        <f t="shared" si="95"/>
        <v/>
      </c>
      <c r="T196" s="160">
        <f t="shared" si="72"/>
        <v>1000</v>
      </c>
      <c r="U196" s="159" t="str">
        <f t="shared" si="96"/>
        <v/>
      </c>
      <c r="V196" s="148" t="s">
        <v>108</v>
      </c>
      <c r="W196" s="149"/>
      <c r="X196" s="149"/>
      <c r="Y196" s="149"/>
      <c r="Z196" s="145" t="str">
        <f t="shared" si="85"/>
        <v xml:space="preserve"> </v>
      </c>
      <c r="AA196" s="170" t="str">
        <f>IF(W196&gt;0,VLOOKUP(V196,'AE Tables'!$B$14:$E$23,$H$3,FALSE)," ")</f>
        <v xml:space="preserve"> </v>
      </c>
      <c r="AB196" s="147" t="str">
        <f t="shared" si="84"/>
        <v xml:space="preserve"> </v>
      </c>
      <c r="AC196" s="171">
        <f>IF(U196&gt;0,VLOOKUP($AC$6,'AE Tables'!$B$24:$E$24,$H$3,FALSE)," ")</f>
        <v>8</v>
      </c>
      <c r="AD196" s="159" t="str">
        <f t="shared" si="86"/>
        <v/>
      </c>
      <c r="AE196" s="162"/>
      <c r="AF196" s="157" t="str">
        <f t="shared" si="87"/>
        <v/>
      </c>
      <c r="AG196" s="159" t="e">
        <f t="shared" si="88"/>
        <v>#VALUE!</v>
      </c>
      <c r="AH196" s="157" t="str">
        <f t="shared" si="89"/>
        <v/>
      </c>
      <c r="AI196" s="159" t="str">
        <f t="shared" si="90"/>
        <v/>
      </c>
      <c r="AJ196" s="163">
        <f t="shared" si="83"/>
        <v>0.3</v>
      </c>
      <c r="AK196" s="195" t="e">
        <f t="shared" si="91"/>
        <v>#VALUE!</v>
      </c>
      <c r="AL196" s="157" t="e">
        <f t="shared" si="92"/>
        <v>#VALUE!</v>
      </c>
      <c r="AM196" s="157" t="e">
        <f t="shared" si="93"/>
        <v>#VALUE!</v>
      </c>
    </row>
    <row r="197" spans="3:39" ht="15">
      <c r="C197"/>
      <c r="D197"/>
      <c r="E197" s="138">
        <f t="shared" si="73"/>
        <v>0</v>
      </c>
      <c r="F197" s="152">
        <f t="shared" si="74"/>
        <v>44338</v>
      </c>
      <c r="G197" s="152">
        <f t="shared" si="75"/>
        <v>44576</v>
      </c>
      <c r="H197" s="164">
        <f t="shared" si="76"/>
        <v>238</v>
      </c>
      <c r="I197" s="154"/>
      <c r="J197"/>
      <c r="K197" s="142">
        <f t="shared" si="77"/>
        <v>0</v>
      </c>
      <c r="L197" s="155">
        <f t="shared" si="78"/>
        <v>0.15</v>
      </c>
      <c r="M197" s="156" t="str">
        <f t="shared" si="79"/>
        <v/>
      </c>
      <c r="N197" s="155">
        <f t="shared" si="80"/>
        <v>0.05</v>
      </c>
      <c r="O197" s="156" t="str">
        <f t="shared" si="81"/>
        <v/>
      </c>
      <c r="P197" s="155">
        <f t="shared" si="82"/>
        <v>0.15</v>
      </c>
      <c r="Q197" s="157" t="str">
        <f t="shared" si="94"/>
        <v/>
      </c>
      <c r="R197" s="158">
        <f t="shared" si="71"/>
        <v>100</v>
      </c>
      <c r="S197" s="159" t="str">
        <f t="shared" si="95"/>
        <v/>
      </c>
      <c r="T197" s="160">
        <f t="shared" si="72"/>
        <v>1000</v>
      </c>
      <c r="U197" s="159" t="str">
        <f t="shared" si="96"/>
        <v/>
      </c>
      <c r="V197" s="148" t="s">
        <v>108</v>
      </c>
      <c r="W197" s="161"/>
      <c r="X197" s="161"/>
      <c r="Y197" s="161"/>
      <c r="Z197" s="157" t="str">
        <f t="shared" si="85"/>
        <v xml:space="preserve"> </v>
      </c>
      <c r="AA197" s="170" t="str">
        <f>IF(W197&gt;0,VLOOKUP(V197,'AE Tables'!$B$14:$E$23,$H$3,FALSE)," ")</f>
        <v xml:space="preserve"> </v>
      </c>
      <c r="AB197" s="147" t="str">
        <f t="shared" si="84"/>
        <v xml:space="preserve"> </v>
      </c>
      <c r="AC197" s="171">
        <f>IF(U197&gt;0,VLOOKUP($AC$6,'AE Tables'!$B$24:$E$24,$H$3,FALSE)," ")</f>
        <v>8</v>
      </c>
      <c r="AD197" s="159" t="str">
        <f t="shared" si="86"/>
        <v/>
      </c>
      <c r="AE197" s="162"/>
      <c r="AF197" s="157" t="str">
        <f t="shared" si="87"/>
        <v/>
      </c>
      <c r="AG197" s="159" t="e">
        <f t="shared" si="88"/>
        <v>#VALUE!</v>
      </c>
      <c r="AH197" s="157" t="str">
        <f t="shared" si="89"/>
        <v/>
      </c>
      <c r="AI197" s="159" t="str">
        <f t="shared" si="90"/>
        <v/>
      </c>
      <c r="AJ197" s="163">
        <f t="shared" si="83"/>
        <v>0.3</v>
      </c>
      <c r="AK197" s="195" t="e">
        <f t="shared" si="91"/>
        <v>#VALUE!</v>
      </c>
      <c r="AL197" s="157" t="e">
        <f t="shared" si="92"/>
        <v>#VALUE!</v>
      </c>
      <c r="AM197" s="157" t="e">
        <f t="shared" si="93"/>
        <v>#VALUE!</v>
      </c>
    </row>
    <row r="198" spans="3:39" ht="15">
      <c r="C198"/>
      <c r="D198"/>
      <c r="E198" s="138">
        <f t="shared" si="73"/>
        <v>0</v>
      </c>
      <c r="F198" s="152">
        <f t="shared" si="74"/>
        <v>44338</v>
      </c>
      <c r="G198" s="152">
        <f t="shared" si="75"/>
        <v>44576</v>
      </c>
      <c r="H198" s="164">
        <f t="shared" si="76"/>
        <v>238</v>
      </c>
      <c r="I198" s="154"/>
      <c r="J198"/>
      <c r="K198" s="142">
        <f t="shared" si="77"/>
        <v>0</v>
      </c>
      <c r="L198" s="155">
        <f t="shared" si="78"/>
        <v>0.15</v>
      </c>
      <c r="M198" s="156" t="str">
        <f t="shared" si="79"/>
        <v/>
      </c>
      <c r="N198" s="155">
        <f t="shared" si="80"/>
        <v>0.05</v>
      </c>
      <c r="O198" s="156" t="str">
        <f t="shared" si="81"/>
        <v/>
      </c>
      <c r="P198" s="155">
        <f t="shared" si="82"/>
        <v>0.15</v>
      </c>
      <c r="Q198" s="157" t="str">
        <f t="shared" si="94"/>
        <v/>
      </c>
      <c r="R198" s="158">
        <f t="shared" si="71"/>
        <v>100</v>
      </c>
      <c r="S198" s="159" t="str">
        <f t="shared" si="95"/>
        <v/>
      </c>
      <c r="T198" s="160">
        <f t="shared" si="72"/>
        <v>1000</v>
      </c>
      <c r="U198" s="159" t="str">
        <f t="shared" si="96"/>
        <v/>
      </c>
      <c r="V198" s="148" t="s">
        <v>108</v>
      </c>
      <c r="W198" s="149"/>
      <c r="X198" s="149"/>
      <c r="Y198" s="149"/>
      <c r="Z198" s="145" t="str">
        <f t="shared" si="85"/>
        <v xml:space="preserve"> </v>
      </c>
      <c r="AA198" s="170" t="str">
        <f>IF(W198&gt;0,VLOOKUP(V198,'AE Tables'!$B$14:$E$23,$H$3,FALSE)," ")</f>
        <v xml:space="preserve"> </v>
      </c>
      <c r="AB198" s="147" t="str">
        <f t="shared" si="84"/>
        <v xml:space="preserve"> </v>
      </c>
      <c r="AC198" s="171">
        <f>IF(U198&gt;0,VLOOKUP($AC$6,'AE Tables'!$B$24:$E$24,$H$3,FALSE)," ")</f>
        <v>8</v>
      </c>
      <c r="AD198" s="159" t="str">
        <f t="shared" si="86"/>
        <v/>
      </c>
      <c r="AE198" s="162"/>
      <c r="AF198" s="157" t="str">
        <f t="shared" si="87"/>
        <v/>
      </c>
      <c r="AG198" s="159" t="e">
        <f t="shared" si="88"/>
        <v>#VALUE!</v>
      </c>
      <c r="AH198" s="157" t="str">
        <f t="shared" si="89"/>
        <v/>
      </c>
      <c r="AI198" s="159" t="str">
        <f t="shared" si="90"/>
        <v/>
      </c>
      <c r="AJ198" s="163">
        <f t="shared" si="83"/>
        <v>0.3</v>
      </c>
      <c r="AK198" s="195" t="e">
        <f t="shared" si="91"/>
        <v>#VALUE!</v>
      </c>
      <c r="AL198" s="157" t="e">
        <f t="shared" si="92"/>
        <v>#VALUE!</v>
      </c>
      <c r="AM198" s="157" t="e">
        <f t="shared" si="93"/>
        <v>#VALUE!</v>
      </c>
    </row>
    <row r="199" spans="3:39" ht="15">
      <c r="C199"/>
      <c r="D199"/>
      <c r="E199" s="138">
        <f t="shared" si="73"/>
        <v>0</v>
      </c>
      <c r="F199" s="152">
        <f t="shared" si="74"/>
        <v>44338</v>
      </c>
      <c r="G199" s="152">
        <f t="shared" si="75"/>
        <v>44576</v>
      </c>
      <c r="H199" s="164">
        <f t="shared" si="76"/>
        <v>238</v>
      </c>
      <c r="I199" s="154"/>
      <c r="J199"/>
      <c r="K199" s="142">
        <f t="shared" si="77"/>
        <v>0</v>
      </c>
      <c r="L199" s="155">
        <f t="shared" si="78"/>
        <v>0.15</v>
      </c>
      <c r="M199" s="156" t="str">
        <f t="shared" si="79"/>
        <v/>
      </c>
      <c r="N199" s="155">
        <f t="shared" si="80"/>
        <v>0.05</v>
      </c>
      <c r="O199" s="156" t="str">
        <f t="shared" si="81"/>
        <v/>
      </c>
      <c r="P199" s="155">
        <f t="shared" si="82"/>
        <v>0.15</v>
      </c>
      <c r="Q199" s="157" t="str">
        <f t="shared" si="94"/>
        <v/>
      </c>
      <c r="R199" s="158">
        <f t="shared" si="71"/>
        <v>100</v>
      </c>
      <c r="S199" s="159" t="str">
        <f t="shared" si="95"/>
        <v/>
      </c>
      <c r="T199" s="160">
        <f t="shared" si="72"/>
        <v>1000</v>
      </c>
      <c r="U199" s="159" t="str">
        <f t="shared" si="96"/>
        <v/>
      </c>
      <c r="V199" s="148" t="s">
        <v>108</v>
      </c>
      <c r="W199" s="161"/>
      <c r="X199" s="161"/>
      <c r="Y199" s="161"/>
      <c r="Z199" s="157" t="str">
        <f t="shared" si="85"/>
        <v xml:space="preserve"> </v>
      </c>
      <c r="AA199" s="170" t="str">
        <f>IF(W199&gt;0,VLOOKUP(V199,'AE Tables'!$B$14:$E$23,$H$3,FALSE)," ")</f>
        <v xml:space="preserve"> </v>
      </c>
      <c r="AB199" s="147" t="str">
        <f t="shared" si="84"/>
        <v xml:space="preserve"> </v>
      </c>
      <c r="AC199" s="171">
        <f>IF(U199&gt;0,VLOOKUP($AC$6,'AE Tables'!$B$24:$E$24,$H$3,FALSE)," ")</f>
        <v>8</v>
      </c>
      <c r="AD199" s="159" t="str">
        <f t="shared" si="86"/>
        <v/>
      </c>
      <c r="AE199" s="162"/>
      <c r="AF199" s="157" t="str">
        <f t="shared" si="87"/>
        <v/>
      </c>
      <c r="AG199" s="159" t="e">
        <f t="shared" si="88"/>
        <v>#VALUE!</v>
      </c>
      <c r="AH199" s="157" t="str">
        <f t="shared" si="89"/>
        <v/>
      </c>
      <c r="AI199" s="159" t="str">
        <f t="shared" si="90"/>
        <v/>
      </c>
      <c r="AJ199" s="163">
        <f t="shared" si="83"/>
        <v>0.3</v>
      </c>
      <c r="AK199" s="195" t="e">
        <f t="shared" si="91"/>
        <v>#VALUE!</v>
      </c>
      <c r="AL199" s="157" t="e">
        <f t="shared" si="92"/>
        <v>#VALUE!</v>
      </c>
      <c r="AM199" s="157" t="e">
        <f t="shared" si="93"/>
        <v>#VALUE!</v>
      </c>
    </row>
    <row r="200" spans="3:39" ht="15">
      <c r="C200"/>
      <c r="D200"/>
      <c r="E200" s="138">
        <f t="shared" si="73"/>
        <v>0</v>
      </c>
      <c r="F200" s="152">
        <f t="shared" si="74"/>
        <v>44338</v>
      </c>
      <c r="G200" s="152">
        <f t="shared" si="75"/>
        <v>44576</v>
      </c>
      <c r="H200" s="164">
        <f t="shared" si="76"/>
        <v>238</v>
      </c>
      <c r="I200" s="154"/>
      <c r="J200"/>
      <c r="K200" s="142">
        <f t="shared" si="77"/>
        <v>0</v>
      </c>
      <c r="L200" s="155">
        <f t="shared" si="78"/>
        <v>0.15</v>
      </c>
      <c r="M200" s="156" t="str">
        <f t="shared" si="79"/>
        <v/>
      </c>
      <c r="N200" s="155">
        <f t="shared" si="80"/>
        <v>0.05</v>
      </c>
      <c r="O200" s="156" t="str">
        <f t="shared" si="81"/>
        <v/>
      </c>
      <c r="P200" s="155">
        <f t="shared" si="82"/>
        <v>0.15</v>
      </c>
      <c r="Q200" s="157" t="str">
        <f t="shared" si="94"/>
        <v/>
      </c>
      <c r="R200" s="158">
        <f t="shared" ref="R200" si="97">$R$7</f>
        <v>100</v>
      </c>
      <c r="S200" s="159" t="str">
        <f t="shared" si="95"/>
        <v/>
      </c>
      <c r="T200" s="160">
        <f t="shared" ref="T200" si="98">$T$7</f>
        <v>1000</v>
      </c>
      <c r="U200" s="159" t="str">
        <f t="shared" si="96"/>
        <v/>
      </c>
      <c r="V200" s="148" t="s">
        <v>108</v>
      </c>
      <c r="W200" s="149"/>
      <c r="X200" s="149"/>
      <c r="Y200" s="149"/>
      <c r="Z200" s="145" t="str">
        <f t="shared" si="85"/>
        <v xml:space="preserve"> </v>
      </c>
      <c r="AA200" s="170" t="str">
        <f>IF(W200&gt;0,VLOOKUP(V200,'AE Tables'!$B$14:$E$23,$H$3,FALSE)," ")</f>
        <v xml:space="preserve"> </v>
      </c>
      <c r="AB200" s="147" t="str">
        <f t="shared" si="84"/>
        <v xml:space="preserve"> </v>
      </c>
      <c r="AC200" s="171">
        <f>IF(U200&gt;0,VLOOKUP($AC$6,'AE Tables'!$B$24:$E$24,$H$3,FALSE)," ")</f>
        <v>8</v>
      </c>
      <c r="AD200" s="159" t="str">
        <f t="shared" si="86"/>
        <v/>
      </c>
      <c r="AE200" s="162"/>
      <c r="AF200" s="157" t="str">
        <f t="shared" si="87"/>
        <v/>
      </c>
      <c r="AG200" s="159" t="e">
        <f t="shared" si="88"/>
        <v>#VALUE!</v>
      </c>
      <c r="AH200" s="157" t="str">
        <f t="shared" si="89"/>
        <v/>
      </c>
      <c r="AI200" s="159" t="str">
        <f t="shared" si="90"/>
        <v/>
      </c>
      <c r="AJ200" s="163">
        <f t="shared" si="83"/>
        <v>0.3</v>
      </c>
      <c r="AK200" s="195" t="e">
        <f t="shared" si="91"/>
        <v>#VALUE!</v>
      </c>
      <c r="AL200" s="157" t="e">
        <f t="shared" si="92"/>
        <v>#VALUE!</v>
      </c>
      <c r="AM200" s="157" t="e">
        <f t="shared" si="93"/>
        <v>#VALUE!</v>
      </c>
    </row>
    <row r="201" spans="3:39" s="205" customFormat="1">
      <c r="C201" s="203"/>
      <c r="D201" s="204"/>
      <c r="E201" s="204"/>
    </row>
  </sheetData>
  <mergeCells count="6">
    <mergeCell ref="C4:C5"/>
    <mergeCell ref="I4:I5"/>
    <mergeCell ref="V4:V5"/>
    <mergeCell ref="AE4:AE5"/>
    <mergeCell ref="AN4:AO5"/>
    <mergeCell ref="X5:Y5"/>
  </mergeCells>
  <phoneticPr fontId="41" type="noConversion"/>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E29AE13-5A0E-41A0-AC94-4BC42EA15442}">
          <x14:formula1>
            <xm:f>'AE Tables'!$B$12:$B$23</xm:f>
          </x14:formula1>
          <xm:sqref>V8:V200</xm:sqref>
        </x14:dataValidation>
        <x14:dataValidation type="list" allowBlank="1" showInputMessage="1" showErrorMessage="1" xr:uid="{B8B22F38-5C8C-467B-8271-763A36E6EA98}">
          <x14:formula1>
            <xm:f>'AE Tables'!$B$10:$E$10</xm:f>
          </x14:formula1>
          <xm:sqref>F3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A1:R48"/>
  <sheetViews>
    <sheetView zoomScaleNormal="100" workbookViewId="0">
      <pane xSplit="3" ySplit="4" topLeftCell="D5" activePane="bottomRight" state="frozen"/>
      <selection pane="bottomRight" activeCell="F10" sqref="F10"/>
      <selection pane="bottomLeft" activeCell="A3" sqref="A3"/>
      <selection pane="topRight" activeCell="D1" sqref="D1"/>
    </sheetView>
  </sheetViews>
  <sheetFormatPr defaultRowHeight="15"/>
  <cols>
    <col min="1" max="1" width="4.42578125" style="1" customWidth="1"/>
    <col min="2" max="2" width="18.85546875" style="2" customWidth="1"/>
    <col min="3" max="3" width="35.42578125" style="3" customWidth="1"/>
    <col min="4" max="4" width="14.5703125" style="13" customWidth="1"/>
    <col min="5" max="5" width="2" customWidth="1"/>
    <col min="6" max="6" width="14.5703125" style="3" customWidth="1"/>
    <col min="7" max="7" width="2.140625" customWidth="1"/>
    <col min="8" max="8" width="14.5703125" style="3" customWidth="1"/>
    <col min="9" max="9" width="2.140625" customWidth="1"/>
    <col min="10" max="10" width="14.5703125" style="3" customWidth="1"/>
    <col min="11" max="11" width="2.140625" customWidth="1"/>
    <col min="12" max="12" width="14.5703125" style="3" customWidth="1"/>
    <col min="13" max="13" width="2.42578125" customWidth="1"/>
    <col min="14" max="14" width="14.5703125" style="3" customWidth="1"/>
    <col min="15" max="15" width="2" customWidth="1"/>
    <col min="16" max="16" width="14.5703125" style="3" customWidth="1"/>
    <col min="17" max="17" width="2" customWidth="1"/>
    <col min="18" max="18" width="14.5703125" style="3" customWidth="1"/>
    <col min="256" max="256" width="5.5703125" customWidth="1"/>
    <col min="257" max="257" width="3.140625" customWidth="1"/>
    <col min="258" max="258" width="29.42578125" customWidth="1"/>
    <col min="259" max="259" width="14.5703125" customWidth="1"/>
    <col min="260" max="260" width="12" customWidth="1"/>
    <col min="261" max="261" width="2.140625" customWidth="1"/>
    <col min="262" max="262" width="21" customWidth="1"/>
    <col min="512" max="512" width="5.5703125" customWidth="1"/>
    <col min="513" max="513" width="3.140625" customWidth="1"/>
    <col min="514" max="514" width="29.42578125" customWidth="1"/>
    <col min="515" max="515" width="14.5703125" customWidth="1"/>
    <col min="516" max="516" width="12" customWidth="1"/>
    <col min="517" max="517" width="2.140625" customWidth="1"/>
    <col min="518" max="518" width="21" customWidth="1"/>
    <col min="768" max="768" width="5.5703125" customWidth="1"/>
    <col min="769" max="769" width="3.140625" customWidth="1"/>
    <col min="770" max="770" width="29.42578125" customWidth="1"/>
    <col min="771" max="771" width="14.5703125" customWidth="1"/>
    <col min="772" max="772" width="12" customWidth="1"/>
    <col min="773" max="773" width="2.140625" customWidth="1"/>
    <col min="774" max="774" width="21" customWidth="1"/>
    <col min="1024" max="1024" width="5.5703125" customWidth="1"/>
    <col min="1025" max="1025" width="3.140625" customWidth="1"/>
    <col min="1026" max="1026" width="29.42578125" customWidth="1"/>
    <col min="1027" max="1027" width="14.5703125" customWidth="1"/>
    <col min="1028" max="1028" width="12" customWidth="1"/>
    <col min="1029" max="1029" width="2.140625" customWidth="1"/>
    <col min="1030" max="1030" width="21" customWidth="1"/>
    <col min="1280" max="1280" width="5.5703125" customWidth="1"/>
    <col min="1281" max="1281" width="3.140625" customWidth="1"/>
    <col min="1282" max="1282" width="29.42578125" customWidth="1"/>
    <col min="1283" max="1283" width="14.5703125" customWidth="1"/>
    <col min="1284" max="1284" width="12" customWidth="1"/>
    <col min="1285" max="1285" width="2.140625" customWidth="1"/>
    <col min="1286" max="1286" width="21" customWidth="1"/>
    <col min="1536" max="1536" width="5.5703125" customWidth="1"/>
    <col min="1537" max="1537" width="3.140625" customWidth="1"/>
    <col min="1538" max="1538" width="29.42578125" customWidth="1"/>
    <col min="1539" max="1539" width="14.5703125" customWidth="1"/>
    <col min="1540" max="1540" width="12" customWidth="1"/>
    <col min="1541" max="1541" width="2.140625" customWidth="1"/>
    <col min="1542" max="1542" width="21" customWidth="1"/>
    <col min="1792" max="1792" width="5.5703125" customWidth="1"/>
    <col min="1793" max="1793" width="3.140625" customWidth="1"/>
    <col min="1794" max="1794" width="29.42578125" customWidth="1"/>
    <col min="1795" max="1795" width="14.5703125" customWidth="1"/>
    <col min="1796" max="1796" width="12" customWidth="1"/>
    <col min="1797" max="1797" width="2.140625" customWidth="1"/>
    <col min="1798" max="1798" width="21" customWidth="1"/>
    <col min="2048" max="2048" width="5.5703125" customWidth="1"/>
    <col min="2049" max="2049" width="3.140625" customWidth="1"/>
    <col min="2050" max="2050" width="29.42578125" customWidth="1"/>
    <col min="2051" max="2051" width="14.5703125" customWidth="1"/>
    <col min="2052" max="2052" width="12" customWidth="1"/>
    <col min="2053" max="2053" width="2.140625" customWidth="1"/>
    <col min="2054" max="2054" width="21" customWidth="1"/>
    <col min="2304" max="2304" width="5.5703125" customWidth="1"/>
    <col min="2305" max="2305" width="3.140625" customWidth="1"/>
    <col min="2306" max="2306" width="29.42578125" customWidth="1"/>
    <col min="2307" max="2307" width="14.5703125" customWidth="1"/>
    <col min="2308" max="2308" width="12" customWidth="1"/>
    <col min="2309" max="2309" width="2.140625" customWidth="1"/>
    <col min="2310" max="2310" width="21" customWidth="1"/>
    <col min="2560" max="2560" width="5.5703125" customWidth="1"/>
    <col min="2561" max="2561" width="3.140625" customWidth="1"/>
    <col min="2562" max="2562" width="29.42578125" customWidth="1"/>
    <col min="2563" max="2563" width="14.5703125" customWidth="1"/>
    <col min="2564" max="2564" width="12" customWidth="1"/>
    <col min="2565" max="2565" width="2.140625" customWidth="1"/>
    <col min="2566" max="2566" width="21" customWidth="1"/>
    <col min="2816" max="2816" width="5.5703125" customWidth="1"/>
    <col min="2817" max="2817" width="3.140625" customWidth="1"/>
    <col min="2818" max="2818" width="29.42578125" customWidth="1"/>
    <col min="2819" max="2819" width="14.5703125" customWidth="1"/>
    <col min="2820" max="2820" width="12" customWidth="1"/>
    <col min="2821" max="2821" width="2.140625" customWidth="1"/>
    <col min="2822" max="2822" width="21" customWidth="1"/>
    <col min="3072" max="3072" width="5.5703125" customWidth="1"/>
    <col min="3073" max="3073" width="3.140625" customWidth="1"/>
    <col min="3074" max="3074" width="29.42578125" customWidth="1"/>
    <col min="3075" max="3075" width="14.5703125" customWidth="1"/>
    <col min="3076" max="3076" width="12" customWidth="1"/>
    <col min="3077" max="3077" width="2.140625" customWidth="1"/>
    <col min="3078" max="3078" width="21" customWidth="1"/>
    <col min="3328" max="3328" width="5.5703125" customWidth="1"/>
    <col min="3329" max="3329" width="3.140625" customWidth="1"/>
    <col min="3330" max="3330" width="29.42578125" customWidth="1"/>
    <col min="3331" max="3331" width="14.5703125" customWidth="1"/>
    <col min="3332" max="3332" width="12" customWidth="1"/>
    <col min="3333" max="3333" width="2.140625" customWidth="1"/>
    <col min="3334" max="3334" width="21" customWidth="1"/>
    <col min="3584" max="3584" width="5.5703125" customWidth="1"/>
    <col min="3585" max="3585" width="3.140625" customWidth="1"/>
    <col min="3586" max="3586" width="29.42578125" customWidth="1"/>
    <col min="3587" max="3587" width="14.5703125" customWidth="1"/>
    <col min="3588" max="3588" width="12" customWidth="1"/>
    <col min="3589" max="3589" width="2.140625" customWidth="1"/>
    <col min="3590" max="3590" width="21" customWidth="1"/>
    <col min="3840" max="3840" width="5.5703125" customWidth="1"/>
    <col min="3841" max="3841" width="3.140625" customWidth="1"/>
    <col min="3842" max="3842" width="29.42578125" customWidth="1"/>
    <col min="3843" max="3843" width="14.5703125" customWidth="1"/>
    <col min="3844" max="3844" width="12" customWidth="1"/>
    <col min="3845" max="3845" width="2.140625" customWidth="1"/>
    <col min="3846" max="3846" width="21" customWidth="1"/>
    <col min="4096" max="4096" width="5.5703125" customWidth="1"/>
    <col min="4097" max="4097" width="3.140625" customWidth="1"/>
    <col min="4098" max="4098" width="29.42578125" customWidth="1"/>
    <col min="4099" max="4099" width="14.5703125" customWidth="1"/>
    <col min="4100" max="4100" width="12" customWidth="1"/>
    <col min="4101" max="4101" width="2.140625" customWidth="1"/>
    <col min="4102" max="4102" width="21" customWidth="1"/>
    <col min="4352" max="4352" width="5.5703125" customWidth="1"/>
    <col min="4353" max="4353" width="3.140625" customWidth="1"/>
    <col min="4354" max="4354" width="29.42578125" customWidth="1"/>
    <col min="4355" max="4355" width="14.5703125" customWidth="1"/>
    <col min="4356" max="4356" width="12" customWidth="1"/>
    <col min="4357" max="4357" width="2.140625" customWidth="1"/>
    <col min="4358" max="4358" width="21" customWidth="1"/>
    <col min="4608" max="4608" width="5.5703125" customWidth="1"/>
    <col min="4609" max="4609" width="3.140625" customWidth="1"/>
    <col min="4610" max="4610" width="29.42578125" customWidth="1"/>
    <col min="4611" max="4611" width="14.5703125" customWidth="1"/>
    <col min="4612" max="4612" width="12" customWidth="1"/>
    <col min="4613" max="4613" width="2.140625" customWidth="1"/>
    <col min="4614" max="4614" width="21" customWidth="1"/>
    <col min="4864" max="4864" width="5.5703125" customWidth="1"/>
    <col min="4865" max="4865" width="3.140625" customWidth="1"/>
    <col min="4866" max="4866" width="29.42578125" customWidth="1"/>
    <col min="4867" max="4867" width="14.5703125" customWidth="1"/>
    <col min="4868" max="4868" width="12" customWidth="1"/>
    <col min="4869" max="4869" width="2.140625" customWidth="1"/>
    <col min="4870" max="4870" width="21" customWidth="1"/>
    <col min="5120" max="5120" width="5.5703125" customWidth="1"/>
    <col min="5121" max="5121" width="3.140625" customWidth="1"/>
    <col min="5122" max="5122" width="29.42578125" customWidth="1"/>
    <col min="5123" max="5123" width="14.5703125" customWidth="1"/>
    <col min="5124" max="5124" width="12" customWidth="1"/>
    <col min="5125" max="5125" width="2.140625" customWidth="1"/>
    <col min="5126" max="5126" width="21" customWidth="1"/>
    <col min="5376" max="5376" width="5.5703125" customWidth="1"/>
    <col min="5377" max="5377" width="3.140625" customWidth="1"/>
    <col min="5378" max="5378" width="29.42578125" customWidth="1"/>
    <col min="5379" max="5379" width="14.5703125" customWidth="1"/>
    <col min="5380" max="5380" width="12" customWidth="1"/>
    <col min="5381" max="5381" width="2.140625" customWidth="1"/>
    <col min="5382" max="5382" width="21" customWidth="1"/>
    <col min="5632" max="5632" width="5.5703125" customWidth="1"/>
    <col min="5633" max="5633" width="3.140625" customWidth="1"/>
    <col min="5634" max="5634" width="29.42578125" customWidth="1"/>
    <col min="5635" max="5635" width="14.5703125" customWidth="1"/>
    <col min="5636" max="5636" width="12" customWidth="1"/>
    <col min="5637" max="5637" width="2.140625" customWidth="1"/>
    <col min="5638" max="5638" width="21" customWidth="1"/>
    <col min="5888" max="5888" width="5.5703125" customWidth="1"/>
    <col min="5889" max="5889" width="3.140625" customWidth="1"/>
    <col min="5890" max="5890" width="29.42578125" customWidth="1"/>
    <col min="5891" max="5891" width="14.5703125" customWidth="1"/>
    <col min="5892" max="5892" width="12" customWidth="1"/>
    <col min="5893" max="5893" width="2.140625" customWidth="1"/>
    <col min="5894" max="5894" width="21" customWidth="1"/>
    <col min="6144" max="6144" width="5.5703125" customWidth="1"/>
    <col min="6145" max="6145" width="3.140625" customWidth="1"/>
    <col min="6146" max="6146" width="29.42578125" customWidth="1"/>
    <col min="6147" max="6147" width="14.5703125" customWidth="1"/>
    <col min="6148" max="6148" width="12" customWidth="1"/>
    <col min="6149" max="6149" width="2.140625" customWidth="1"/>
    <col min="6150" max="6150" width="21" customWidth="1"/>
    <col min="6400" max="6400" width="5.5703125" customWidth="1"/>
    <col min="6401" max="6401" width="3.140625" customWidth="1"/>
    <col min="6402" max="6402" width="29.42578125" customWidth="1"/>
    <col min="6403" max="6403" width="14.5703125" customWidth="1"/>
    <col min="6404" max="6404" width="12" customWidth="1"/>
    <col min="6405" max="6405" width="2.140625" customWidth="1"/>
    <col min="6406" max="6406" width="21" customWidth="1"/>
    <col min="6656" max="6656" width="5.5703125" customWidth="1"/>
    <col min="6657" max="6657" width="3.140625" customWidth="1"/>
    <col min="6658" max="6658" width="29.42578125" customWidth="1"/>
    <col min="6659" max="6659" width="14.5703125" customWidth="1"/>
    <col min="6660" max="6660" width="12" customWidth="1"/>
    <col min="6661" max="6661" width="2.140625" customWidth="1"/>
    <col min="6662" max="6662" width="21" customWidth="1"/>
    <col min="6912" max="6912" width="5.5703125" customWidth="1"/>
    <col min="6913" max="6913" width="3.140625" customWidth="1"/>
    <col min="6914" max="6914" width="29.42578125" customWidth="1"/>
    <col min="6915" max="6915" width="14.5703125" customWidth="1"/>
    <col min="6916" max="6916" width="12" customWidth="1"/>
    <col min="6917" max="6917" width="2.140625" customWidth="1"/>
    <col min="6918" max="6918" width="21" customWidth="1"/>
    <col min="7168" max="7168" width="5.5703125" customWidth="1"/>
    <col min="7169" max="7169" width="3.140625" customWidth="1"/>
    <col min="7170" max="7170" width="29.42578125" customWidth="1"/>
    <col min="7171" max="7171" width="14.5703125" customWidth="1"/>
    <col min="7172" max="7172" width="12" customWidth="1"/>
    <col min="7173" max="7173" width="2.140625" customWidth="1"/>
    <col min="7174" max="7174" width="21" customWidth="1"/>
    <col min="7424" max="7424" width="5.5703125" customWidth="1"/>
    <col min="7425" max="7425" width="3.140625" customWidth="1"/>
    <col min="7426" max="7426" width="29.42578125" customWidth="1"/>
    <col min="7427" max="7427" width="14.5703125" customWidth="1"/>
    <col min="7428" max="7428" width="12" customWidth="1"/>
    <col min="7429" max="7429" width="2.140625" customWidth="1"/>
    <col min="7430" max="7430" width="21" customWidth="1"/>
    <col min="7680" max="7680" width="5.5703125" customWidth="1"/>
    <col min="7681" max="7681" width="3.140625" customWidth="1"/>
    <col min="7682" max="7682" width="29.42578125" customWidth="1"/>
    <col min="7683" max="7683" width="14.5703125" customWidth="1"/>
    <col min="7684" max="7684" width="12" customWidth="1"/>
    <col min="7685" max="7685" width="2.140625" customWidth="1"/>
    <col min="7686" max="7686" width="21" customWidth="1"/>
    <col min="7936" max="7936" width="5.5703125" customWidth="1"/>
    <col min="7937" max="7937" width="3.140625" customWidth="1"/>
    <col min="7938" max="7938" width="29.42578125" customWidth="1"/>
    <col min="7939" max="7939" width="14.5703125" customWidth="1"/>
    <col min="7940" max="7940" width="12" customWidth="1"/>
    <col min="7941" max="7941" width="2.140625" customWidth="1"/>
    <col min="7942" max="7942" width="21" customWidth="1"/>
    <col min="8192" max="8192" width="5.5703125" customWidth="1"/>
    <col min="8193" max="8193" width="3.140625" customWidth="1"/>
    <col min="8194" max="8194" width="29.42578125" customWidth="1"/>
    <col min="8195" max="8195" width="14.5703125" customWidth="1"/>
    <col min="8196" max="8196" width="12" customWidth="1"/>
    <col min="8197" max="8197" width="2.140625" customWidth="1"/>
    <col min="8198" max="8198" width="21" customWidth="1"/>
    <col min="8448" max="8448" width="5.5703125" customWidth="1"/>
    <col min="8449" max="8449" width="3.140625" customWidth="1"/>
    <col min="8450" max="8450" width="29.42578125" customWidth="1"/>
    <col min="8451" max="8451" width="14.5703125" customWidth="1"/>
    <col min="8452" max="8452" width="12" customWidth="1"/>
    <col min="8453" max="8453" width="2.140625" customWidth="1"/>
    <col min="8454" max="8454" width="21" customWidth="1"/>
    <col min="8704" max="8704" width="5.5703125" customWidth="1"/>
    <col min="8705" max="8705" width="3.140625" customWidth="1"/>
    <col min="8706" max="8706" width="29.42578125" customWidth="1"/>
    <col min="8707" max="8707" width="14.5703125" customWidth="1"/>
    <col min="8708" max="8708" width="12" customWidth="1"/>
    <col min="8709" max="8709" width="2.140625" customWidth="1"/>
    <col min="8710" max="8710" width="21" customWidth="1"/>
    <col min="8960" max="8960" width="5.5703125" customWidth="1"/>
    <col min="8961" max="8961" width="3.140625" customWidth="1"/>
    <col min="8962" max="8962" width="29.42578125" customWidth="1"/>
    <col min="8963" max="8963" width="14.5703125" customWidth="1"/>
    <col min="8964" max="8964" width="12" customWidth="1"/>
    <col min="8965" max="8965" width="2.140625" customWidth="1"/>
    <col min="8966" max="8966" width="21" customWidth="1"/>
    <col min="9216" max="9216" width="5.5703125" customWidth="1"/>
    <col min="9217" max="9217" width="3.140625" customWidth="1"/>
    <col min="9218" max="9218" width="29.42578125" customWidth="1"/>
    <col min="9219" max="9219" width="14.5703125" customWidth="1"/>
    <col min="9220" max="9220" width="12" customWidth="1"/>
    <col min="9221" max="9221" width="2.140625" customWidth="1"/>
    <col min="9222" max="9222" width="21" customWidth="1"/>
    <col min="9472" max="9472" width="5.5703125" customWidth="1"/>
    <col min="9473" max="9473" width="3.140625" customWidth="1"/>
    <col min="9474" max="9474" width="29.42578125" customWidth="1"/>
    <col min="9475" max="9475" width="14.5703125" customWidth="1"/>
    <col min="9476" max="9476" width="12" customWidth="1"/>
    <col min="9477" max="9477" width="2.140625" customWidth="1"/>
    <col min="9478" max="9478" width="21" customWidth="1"/>
    <col min="9728" max="9728" width="5.5703125" customWidth="1"/>
    <col min="9729" max="9729" width="3.140625" customWidth="1"/>
    <col min="9730" max="9730" width="29.42578125" customWidth="1"/>
    <col min="9731" max="9731" width="14.5703125" customWidth="1"/>
    <col min="9732" max="9732" width="12" customWidth="1"/>
    <col min="9733" max="9733" width="2.140625" customWidth="1"/>
    <col min="9734" max="9734" width="21" customWidth="1"/>
    <col min="9984" max="9984" width="5.5703125" customWidth="1"/>
    <col min="9985" max="9985" width="3.140625" customWidth="1"/>
    <col min="9986" max="9986" width="29.42578125" customWidth="1"/>
    <col min="9987" max="9987" width="14.5703125" customWidth="1"/>
    <col min="9988" max="9988" width="12" customWidth="1"/>
    <col min="9989" max="9989" width="2.140625" customWidth="1"/>
    <col min="9990" max="9990" width="21" customWidth="1"/>
    <col min="10240" max="10240" width="5.5703125" customWidth="1"/>
    <col min="10241" max="10241" width="3.140625" customWidth="1"/>
    <col min="10242" max="10242" width="29.42578125" customWidth="1"/>
    <col min="10243" max="10243" width="14.5703125" customWidth="1"/>
    <col min="10244" max="10244" width="12" customWidth="1"/>
    <col min="10245" max="10245" width="2.140625" customWidth="1"/>
    <col min="10246" max="10246" width="21" customWidth="1"/>
    <col min="10496" max="10496" width="5.5703125" customWidth="1"/>
    <col min="10497" max="10497" width="3.140625" customWidth="1"/>
    <col min="10498" max="10498" width="29.42578125" customWidth="1"/>
    <col min="10499" max="10499" width="14.5703125" customWidth="1"/>
    <col min="10500" max="10500" width="12" customWidth="1"/>
    <col min="10501" max="10501" width="2.140625" customWidth="1"/>
    <col min="10502" max="10502" width="21" customWidth="1"/>
    <col min="10752" max="10752" width="5.5703125" customWidth="1"/>
    <col min="10753" max="10753" width="3.140625" customWidth="1"/>
    <col min="10754" max="10754" width="29.42578125" customWidth="1"/>
    <col min="10755" max="10755" width="14.5703125" customWidth="1"/>
    <col min="10756" max="10756" width="12" customWidth="1"/>
    <col min="10757" max="10757" width="2.140625" customWidth="1"/>
    <col min="10758" max="10758" width="21" customWidth="1"/>
    <col min="11008" max="11008" width="5.5703125" customWidth="1"/>
    <col min="11009" max="11009" width="3.140625" customWidth="1"/>
    <col min="11010" max="11010" width="29.42578125" customWidth="1"/>
    <col min="11011" max="11011" width="14.5703125" customWidth="1"/>
    <col min="11012" max="11012" width="12" customWidth="1"/>
    <col min="11013" max="11013" width="2.140625" customWidth="1"/>
    <col min="11014" max="11014" width="21" customWidth="1"/>
    <col min="11264" max="11264" width="5.5703125" customWidth="1"/>
    <col min="11265" max="11265" width="3.140625" customWidth="1"/>
    <col min="11266" max="11266" width="29.42578125" customWidth="1"/>
    <col min="11267" max="11267" width="14.5703125" customWidth="1"/>
    <col min="11268" max="11268" width="12" customWidth="1"/>
    <col min="11269" max="11269" width="2.140625" customWidth="1"/>
    <col min="11270" max="11270" width="21" customWidth="1"/>
    <col min="11520" max="11520" width="5.5703125" customWidth="1"/>
    <col min="11521" max="11521" width="3.140625" customWidth="1"/>
    <col min="11522" max="11522" width="29.42578125" customWidth="1"/>
    <col min="11523" max="11523" width="14.5703125" customWidth="1"/>
    <col min="11524" max="11524" width="12" customWidth="1"/>
    <col min="11525" max="11525" width="2.140625" customWidth="1"/>
    <col min="11526" max="11526" width="21" customWidth="1"/>
    <col min="11776" max="11776" width="5.5703125" customWidth="1"/>
    <col min="11777" max="11777" width="3.140625" customWidth="1"/>
    <col min="11778" max="11778" width="29.42578125" customWidth="1"/>
    <col min="11779" max="11779" width="14.5703125" customWidth="1"/>
    <col min="11780" max="11780" width="12" customWidth="1"/>
    <col min="11781" max="11781" width="2.140625" customWidth="1"/>
    <col min="11782" max="11782" width="21" customWidth="1"/>
    <col min="12032" max="12032" width="5.5703125" customWidth="1"/>
    <col min="12033" max="12033" width="3.140625" customWidth="1"/>
    <col min="12034" max="12034" width="29.42578125" customWidth="1"/>
    <col min="12035" max="12035" width="14.5703125" customWidth="1"/>
    <col min="12036" max="12036" width="12" customWidth="1"/>
    <col min="12037" max="12037" width="2.140625" customWidth="1"/>
    <col min="12038" max="12038" width="21" customWidth="1"/>
    <col min="12288" max="12288" width="5.5703125" customWidth="1"/>
    <col min="12289" max="12289" width="3.140625" customWidth="1"/>
    <col min="12290" max="12290" width="29.42578125" customWidth="1"/>
    <col min="12291" max="12291" width="14.5703125" customWidth="1"/>
    <col min="12292" max="12292" width="12" customWidth="1"/>
    <col min="12293" max="12293" width="2.140625" customWidth="1"/>
    <col min="12294" max="12294" width="21" customWidth="1"/>
    <col min="12544" max="12544" width="5.5703125" customWidth="1"/>
    <col min="12545" max="12545" width="3.140625" customWidth="1"/>
    <col min="12546" max="12546" width="29.42578125" customWidth="1"/>
    <col min="12547" max="12547" width="14.5703125" customWidth="1"/>
    <col min="12548" max="12548" width="12" customWidth="1"/>
    <col min="12549" max="12549" width="2.140625" customWidth="1"/>
    <col min="12550" max="12550" width="21" customWidth="1"/>
    <col min="12800" max="12800" width="5.5703125" customWidth="1"/>
    <col min="12801" max="12801" width="3.140625" customWidth="1"/>
    <col min="12802" max="12802" width="29.42578125" customWidth="1"/>
    <col min="12803" max="12803" width="14.5703125" customWidth="1"/>
    <col min="12804" max="12804" width="12" customWidth="1"/>
    <col min="12805" max="12805" width="2.140625" customWidth="1"/>
    <col min="12806" max="12806" width="21" customWidth="1"/>
    <col min="13056" max="13056" width="5.5703125" customWidth="1"/>
    <col min="13057" max="13057" width="3.140625" customWidth="1"/>
    <col min="13058" max="13058" width="29.42578125" customWidth="1"/>
    <col min="13059" max="13059" width="14.5703125" customWidth="1"/>
    <col min="13060" max="13060" width="12" customWidth="1"/>
    <col min="13061" max="13061" width="2.140625" customWidth="1"/>
    <col min="13062" max="13062" width="21" customWidth="1"/>
    <col min="13312" max="13312" width="5.5703125" customWidth="1"/>
    <col min="13313" max="13313" width="3.140625" customWidth="1"/>
    <col min="13314" max="13314" width="29.42578125" customWidth="1"/>
    <col min="13315" max="13315" width="14.5703125" customWidth="1"/>
    <col min="13316" max="13316" width="12" customWidth="1"/>
    <col min="13317" max="13317" width="2.140625" customWidth="1"/>
    <col min="13318" max="13318" width="21" customWidth="1"/>
    <col min="13568" max="13568" width="5.5703125" customWidth="1"/>
    <col min="13569" max="13569" width="3.140625" customWidth="1"/>
    <col min="13570" max="13570" width="29.42578125" customWidth="1"/>
    <col min="13571" max="13571" width="14.5703125" customWidth="1"/>
    <col min="13572" max="13572" width="12" customWidth="1"/>
    <col min="13573" max="13573" width="2.140625" customWidth="1"/>
    <col min="13574" max="13574" width="21" customWidth="1"/>
    <col min="13824" max="13824" width="5.5703125" customWidth="1"/>
    <col min="13825" max="13825" width="3.140625" customWidth="1"/>
    <col min="13826" max="13826" width="29.42578125" customWidth="1"/>
    <col min="13827" max="13827" width="14.5703125" customWidth="1"/>
    <col min="13828" max="13828" width="12" customWidth="1"/>
    <col min="13829" max="13829" width="2.140625" customWidth="1"/>
    <col min="13830" max="13830" width="21" customWidth="1"/>
    <col min="14080" max="14080" width="5.5703125" customWidth="1"/>
    <col min="14081" max="14081" width="3.140625" customWidth="1"/>
    <col min="14082" max="14082" width="29.42578125" customWidth="1"/>
    <col min="14083" max="14083" width="14.5703125" customWidth="1"/>
    <col min="14084" max="14084" width="12" customWidth="1"/>
    <col min="14085" max="14085" width="2.140625" customWidth="1"/>
    <col min="14086" max="14086" width="21" customWidth="1"/>
    <col min="14336" max="14336" width="5.5703125" customWidth="1"/>
    <col min="14337" max="14337" width="3.140625" customWidth="1"/>
    <col min="14338" max="14338" width="29.42578125" customWidth="1"/>
    <col min="14339" max="14339" width="14.5703125" customWidth="1"/>
    <col min="14340" max="14340" width="12" customWidth="1"/>
    <col min="14341" max="14341" width="2.140625" customWidth="1"/>
    <col min="14342" max="14342" width="21" customWidth="1"/>
    <col min="14592" max="14592" width="5.5703125" customWidth="1"/>
    <col min="14593" max="14593" width="3.140625" customWidth="1"/>
    <col min="14594" max="14594" width="29.42578125" customWidth="1"/>
    <col min="14595" max="14595" width="14.5703125" customWidth="1"/>
    <col min="14596" max="14596" width="12" customWidth="1"/>
    <col min="14597" max="14597" width="2.140625" customWidth="1"/>
    <col min="14598" max="14598" width="21" customWidth="1"/>
    <col min="14848" max="14848" width="5.5703125" customWidth="1"/>
    <col min="14849" max="14849" width="3.140625" customWidth="1"/>
    <col min="14850" max="14850" width="29.42578125" customWidth="1"/>
    <col min="14851" max="14851" width="14.5703125" customWidth="1"/>
    <col min="14852" max="14852" width="12" customWidth="1"/>
    <col min="14853" max="14853" width="2.140625" customWidth="1"/>
    <col min="14854" max="14854" width="21" customWidth="1"/>
    <col min="15104" max="15104" width="5.5703125" customWidth="1"/>
    <col min="15105" max="15105" width="3.140625" customWidth="1"/>
    <col min="15106" max="15106" width="29.42578125" customWidth="1"/>
    <col min="15107" max="15107" width="14.5703125" customWidth="1"/>
    <col min="15108" max="15108" width="12" customWidth="1"/>
    <col min="15109" max="15109" width="2.140625" customWidth="1"/>
    <col min="15110" max="15110" width="21" customWidth="1"/>
    <col min="15360" max="15360" width="5.5703125" customWidth="1"/>
    <col min="15361" max="15361" width="3.140625" customWidth="1"/>
    <col min="15362" max="15362" width="29.42578125" customWidth="1"/>
    <col min="15363" max="15363" width="14.5703125" customWidth="1"/>
    <col min="15364" max="15364" width="12" customWidth="1"/>
    <col min="15365" max="15365" width="2.140625" customWidth="1"/>
    <col min="15366" max="15366" width="21" customWidth="1"/>
    <col min="15616" max="15616" width="5.5703125" customWidth="1"/>
    <col min="15617" max="15617" width="3.140625" customWidth="1"/>
    <col min="15618" max="15618" width="29.42578125" customWidth="1"/>
    <col min="15619" max="15619" width="14.5703125" customWidth="1"/>
    <col min="15620" max="15620" width="12" customWidth="1"/>
    <col min="15621" max="15621" width="2.140625" customWidth="1"/>
    <col min="15622" max="15622" width="21" customWidth="1"/>
    <col min="15872" max="15872" width="5.5703125" customWidth="1"/>
    <col min="15873" max="15873" width="3.140625" customWidth="1"/>
    <col min="15874" max="15874" width="29.42578125" customWidth="1"/>
    <col min="15875" max="15875" width="14.5703125" customWidth="1"/>
    <col min="15876" max="15876" width="12" customWidth="1"/>
    <col min="15877" max="15877" width="2.140625" customWidth="1"/>
    <col min="15878" max="15878" width="21" customWidth="1"/>
    <col min="16128" max="16128" width="5.5703125" customWidth="1"/>
    <col min="16129" max="16129" width="3.140625" customWidth="1"/>
    <col min="16130" max="16130" width="29.42578125" customWidth="1"/>
    <col min="16131" max="16131" width="14.5703125" customWidth="1"/>
    <col min="16132" max="16132" width="12" customWidth="1"/>
    <col min="16133" max="16133" width="2.140625" customWidth="1"/>
    <col min="16134" max="16134" width="21" customWidth="1"/>
  </cols>
  <sheetData>
    <row r="1" spans="1:18" ht="18">
      <c r="A1" s="43" t="s">
        <v>109</v>
      </c>
    </row>
    <row r="2" spans="1:18" ht="18">
      <c r="A2" s="43"/>
    </row>
    <row r="3" spans="1:18">
      <c r="C3" s="11" t="s">
        <v>110</v>
      </c>
      <c r="D3" s="77" t="s">
        <v>19</v>
      </c>
      <c r="F3" s="78">
        <f>MATCH(D3,'AE Tables'!$C$10:$E$10,0)+1</f>
        <v>3</v>
      </c>
    </row>
    <row r="4" spans="1:18">
      <c r="D4" s="4" t="s">
        <v>111</v>
      </c>
      <c r="E4" s="5"/>
      <c r="F4" s="4" t="s">
        <v>112</v>
      </c>
      <c r="G4" s="6"/>
      <c r="H4" s="4" t="s">
        <v>113</v>
      </c>
      <c r="I4" s="4"/>
      <c r="J4" s="4" t="s">
        <v>114</v>
      </c>
      <c r="L4" s="4" t="s">
        <v>115</v>
      </c>
      <c r="N4" s="4" t="s">
        <v>116</v>
      </c>
      <c r="P4" s="4" t="s">
        <v>117</v>
      </c>
      <c r="R4" s="4" t="s">
        <v>118</v>
      </c>
    </row>
    <row r="6" spans="1:18" ht="15.75">
      <c r="A6" s="7" t="s">
        <v>21</v>
      </c>
      <c r="B6" s="8"/>
      <c r="C6" s="30" t="s">
        <v>66</v>
      </c>
      <c r="D6" s="31">
        <v>1500</v>
      </c>
      <c r="F6" s="31"/>
      <c r="H6" s="31"/>
      <c r="J6" s="31"/>
      <c r="L6" s="31"/>
      <c r="N6" s="31"/>
      <c r="P6" s="31"/>
      <c r="R6" s="31"/>
    </row>
    <row r="7" spans="1:18">
      <c r="A7" s="7" t="s">
        <v>23</v>
      </c>
      <c r="B7" s="8"/>
      <c r="C7" s="3" t="s">
        <v>68</v>
      </c>
      <c r="D7" s="32">
        <v>44317</v>
      </c>
      <c r="F7" s="32"/>
      <c r="H7" s="32"/>
      <c r="J7" s="32"/>
      <c r="L7" s="32"/>
      <c r="N7" s="32"/>
      <c r="P7" s="32"/>
      <c r="R7" s="32"/>
    </row>
    <row r="8" spans="1:18">
      <c r="A8" s="7" t="s">
        <v>24</v>
      </c>
      <c r="B8" s="8"/>
      <c r="C8" s="3" t="s">
        <v>69</v>
      </c>
      <c r="D8" s="32">
        <v>44562</v>
      </c>
      <c r="F8" s="32"/>
      <c r="H8" s="32"/>
      <c r="J8" s="32"/>
      <c r="L8" s="32"/>
      <c r="N8" s="32"/>
      <c r="P8" s="32"/>
      <c r="R8" s="32"/>
    </row>
    <row r="9" spans="1:18" ht="15.75">
      <c r="A9" s="7" t="s">
        <v>25</v>
      </c>
      <c r="B9" s="10" t="s">
        <v>50</v>
      </c>
      <c r="C9" s="11" t="s">
        <v>70</v>
      </c>
      <c r="D9" s="33">
        <f>IF((D8-D7)&gt;0,D8-D7,"")</f>
        <v>245</v>
      </c>
      <c r="F9" s="33" t="str">
        <f>IF((F8-F7)&gt;0,F8-F7,"")</f>
        <v/>
      </c>
      <c r="H9" s="33" t="str">
        <f>IF((H8-H7)&gt;0,H8-H7,"")</f>
        <v/>
      </c>
      <c r="I9" t="str">
        <f>IF((I8-I7)&gt;0,I8-I7,"")</f>
        <v/>
      </c>
      <c r="J9" s="33" t="str">
        <f>IF((J8-J7)&gt;0,J8-J7,"")</f>
        <v/>
      </c>
      <c r="L9" s="33" t="str">
        <f>IF((L8-L7)&gt;0,L8-L7,"")</f>
        <v/>
      </c>
      <c r="N9" s="33" t="str">
        <f>IF((N8-N7)&gt;0,N8-N7,"")</f>
        <v/>
      </c>
      <c r="P9" s="33" t="str">
        <f>IF((P8-P7)&gt;0,P8-P7,"")</f>
        <v/>
      </c>
      <c r="R9" s="33" t="str">
        <f>IF((R8-R7)&gt;0,R8-R7,"")</f>
        <v/>
      </c>
    </row>
    <row r="10" spans="1:18">
      <c r="F10" s="13"/>
      <c r="H10" s="13"/>
      <c r="J10" s="13"/>
      <c r="L10" s="13"/>
      <c r="N10" s="13"/>
      <c r="P10" s="13"/>
      <c r="R10" s="13"/>
    </row>
    <row r="11" spans="1:18" ht="15.75">
      <c r="C11" s="9" t="s">
        <v>71</v>
      </c>
      <c r="F11" s="13"/>
      <c r="H11" s="13"/>
      <c r="J11" s="13"/>
      <c r="L11" s="13"/>
      <c r="N11" s="13"/>
      <c r="P11" s="13"/>
      <c r="R11" s="13"/>
    </row>
    <row r="12" spans="1:18">
      <c r="A12" s="7" t="s">
        <v>27</v>
      </c>
      <c r="B12" s="8"/>
      <c r="C12" s="35" t="s">
        <v>119</v>
      </c>
      <c r="D12" s="31">
        <v>2700</v>
      </c>
      <c r="F12" s="31"/>
      <c r="H12" s="31"/>
      <c r="J12" s="31"/>
      <c r="L12" s="31"/>
      <c r="N12" s="31"/>
      <c r="P12" s="31"/>
      <c r="R12" s="31"/>
    </row>
    <row r="13" spans="1:18">
      <c r="A13" s="7" t="s">
        <v>28</v>
      </c>
      <c r="B13" s="8"/>
      <c r="C13" s="35" t="s">
        <v>74</v>
      </c>
      <c r="D13" s="36">
        <v>0.15</v>
      </c>
      <c r="F13" s="36"/>
      <c r="H13" s="36"/>
      <c r="J13" s="36"/>
      <c r="L13" s="36"/>
      <c r="N13" s="36"/>
      <c r="P13" s="36"/>
      <c r="R13" s="36"/>
    </row>
    <row r="14" spans="1:18">
      <c r="A14" s="7" t="s">
        <v>29</v>
      </c>
      <c r="B14" s="10" t="s">
        <v>51</v>
      </c>
      <c r="C14" s="12"/>
      <c r="D14" s="37">
        <f>IF((D12*D13)&gt;0,D12*D13,"")</f>
        <v>405</v>
      </c>
      <c r="F14" s="37" t="str">
        <f>IF((F12*F13)&gt;0,F12*F13,"")</f>
        <v/>
      </c>
      <c r="H14" s="37" t="str">
        <f>IF((H12*H13)&gt;0,H12*H13,"")</f>
        <v/>
      </c>
      <c r="J14" s="37" t="str">
        <f>IF((J12*J13)&gt;0,J12*J13,"")</f>
        <v/>
      </c>
      <c r="L14" s="37" t="str">
        <f>IF((L12*L13)&gt;0,L12*L13,"")</f>
        <v/>
      </c>
      <c r="N14" s="37" t="str">
        <f>IF((N12*N13)&gt;0,N12*N13,"")</f>
        <v/>
      </c>
      <c r="P14" s="37" t="str">
        <f>IF((P12*P13)&gt;0,P12*P13,"")</f>
        <v/>
      </c>
      <c r="R14" s="37" t="str">
        <f>IF((R12*R13)&gt;0,R12*R13,"")</f>
        <v/>
      </c>
    </row>
    <row r="15" spans="1:18">
      <c r="A15" s="7" t="s">
        <v>30</v>
      </c>
      <c r="B15" s="8"/>
      <c r="C15" s="35" t="s">
        <v>76</v>
      </c>
      <c r="D15" s="36">
        <v>0.2</v>
      </c>
      <c r="F15" s="36"/>
      <c r="H15" s="36"/>
      <c r="J15" s="36"/>
      <c r="L15" s="36"/>
      <c r="N15" s="36"/>
      <c r="P15" s="36"/>
      <c r="R15" s="36"/>
    </row>
    <row r="16" spans="1:18">
      <c r="A16" s="7" t="s">
        <v>31</v>
      </c>
      <c r="B16" s="10" t="s">
        <v>52</v>
      </c>
      <c r="C16" s="12"/>
      <c r="D16" s="38">
        <f>IF(D12&gt;0,(D12-D14)*D15,"")</f>
        <v>459</v>
      </c>
      <c r="F16" s="38" t="str">
        <f>IF(F12&gt;0,(F12-F14)*F15,"")</f>
        <v/>
      </c>
      <c r="H16" s="38" t="str">
        <f>IF(H12&gt;0,(H12-H14)*H15,"")</f>
        <v/>
      </c>
      <c r="J16" s="38" t="str">
        <f>IF(J12&gt;0,(J12-J14)*J15,"")</f>
        <v/>
      </c>
      <c r="L16" s="38" t="str">
        <f>IF(L12&gt;0,(L12-L14)*L15,"")</f>
        <v/>
      </c>
      <c r="N16" s="38" t="str">
        <f>IF(N12&gt;0,(N12-N14)*N15,"")</f>
        <v/>
      </c>
      <c r="P16" s="38" t="str">
        <f>IF(P12&gt;0,(P12-P14)*P15,"")</f>
        <v/>
      </c>
      <c r="R16" s="38" t="str">
        <f>IF(R12&gt;0,(R12-R14)*R15,"")</f>
        <v/>
      </c>
    </row>
    <row r="17" spans="1:18">
      <c r="A17" s="7" t="s">
        <v>32</v>
      </c>
      <c r="B17" s="8"/>
      <c r="C17" s="35" t="s">
        <v>78</v>
      </c>
      <c r="D17" s="36">
        <v>0.1</v>
      </c>
      <c r="F17" s="36"/>
      <c r="H17" s="36"/>
      <c r="J17" s="36"/>
      <c r="L17" s="36"/>
      <c r="N17" s="36"/>
      <c r="P17" s="36"/>
      <c r="R17" s="36"/>
    </row>
    <row r="18" spans="1:18">
      <c r="A18" s="15" t="s">
        <v>33</v>
      </c>
      <c r="B18" s="10" t="s">
        <v>53</v>
      </c>
      <c r="C18" s="12"/>
      <c r="D18" s="38">
        <f>IF(D12&gt;0,(D12-D14)*D17,"")</f>
        <v>229.5</v>
      </c>
      <c r="F18" s="38" t="str">
        <f>IF(F12&gt;0,(F12-F14)*F17,"")</f>
        <v/>
      </c>
      <c r="H18" s="38" t="str">
        <f>IF(H12&gt;0,(H12-H14)*H17,"")</f>
        <v/>
      </c>
      <c r="J18" s="38" t="str">
        <f>IF(J12&gt;0,(J12-J14)*J17,"")</f>
        <v/>
      </c>
      <c r="L18" s="38" t="str">
        <f>IF(L12&gt;0,(L12-L14)*L17,"")</f>
        <v/>
      </c>
      <c r="N18" s="38" t="str">
        <f>IF(N12&gt;0,(N12-N14)*N17,"")</f>
        <v/>
      </c>
      <c r="P18" s="38" t="str">
        <f>IF(P12&gt;0,(P12-P14)*P17,"")</f>
        <v/>
      </c>
      <c r="R18" s="38" t="str">
        <f>IF(R12&gt;0,(R12-R14)*R17,"")</f>
        <v/>
      </c>
    </row>
    <row r="19" spans="1:18">
      <c r="A19" s="7" t="s">
        <v>34</v>
      </c>
      <c r="B19" s="8"/>
      <c r="C19" s="14" t="s">
        <v>80</v>
      </c>
      <c r="D19" s="16">
        <v>100</v>
      </c>
      <c r="F19" s="16"/>
      <c r="H19" s="16"/>
      <c r="J19" s="16"/>
      <c r="L19" s="16"/>
      <c r="N19" s="16"/>
      <c r="P19" s="16"/>
      <c r="R19" s="16"/>
    </row>
    <row r="20" spans="1:18" ht="10.5" customHeight="1">
      <c r="A20" s="17"/>
      <c r="B20" s="8"/>
      <c r="C20" s="11"/>
      <c r="D20" s="18"/>
      <c r="F20" s="18"/>
      <c r="H20" s="18"/>
      <c r="J20" s="18"/>
      <c r="L20" s="18"/>
      <c r="N20" s="18"/>
      <c r="P20" s="18"/>
      <c r="R20" s="18"/>
    </row>
    <row r="21" spans="1:18" ht="15.75">
      <c r="A21" s="7" t="s">
        <v>35</v>
      </c>
      <c r="B21" s="10" t="s">
        <v>54</v>
      </c>
      <c r="C21" s="19" t="s">
        <v>81</v>
      </c>
      <c r="D21" s="20">
        <f>IF(D12&gt;0,D12-D14-D16+D19,"")</f>
        <v>1936</v>
      </c>
      <c r="F21" s="20" t="str">
        <f>IF(F12&gt;0,F12-F14-F16+F19,"")</f>
        <v/>
      </c>
      <c r="H21" s="20" t="str">
        <f>IF(H12&gt;0,H12-H14-H16+H19,"")</f>
        <v/>
      </c>
      <c r="J21" s="20" t="str">
        <f>IF(J12&gt;0,J12-J14-J16+J19,"")</f>
        <v/>
      </c>
      <c r="L21" s="20" t="str">
        <f>IF(L12&gt;0,L12-L14-L16+L19,"")</f>
        <v/>
      </c>
      <c r="N21" s="20" t="str">
        <f>IF(N12&gt;0,N12-N14-N16+N19,"")</f>
        <v/>
      </c>
      <c r="P21" s="20" t="str">
        <f>IF(P12&gt;0,P12-P14-P16+P19,"")</f>
        <v/>
      </c>
      <c r="R21" s="20" t="str">
        <f>IF(R12&gt;0,R12-R14-R16+R19,"")</f>
        <v/>
      </c>
    </row>
    <row r="22" spans="1:18" ht="10.5" customHeight="1">
      <c r="A22" s="17"/>
      <c r="B22" s="21"/>
      <c r="C22" s="22"/>
      <c r="D22" s="23"/>
      <c r="F22" s="23"/>
      <c r="H22" s="23"/>
      <c r="J22" s="23"/>
      <c r="L22" s="23"/>
      <c r="N22" s="23"/>
      <c r="P22" s="23"/>
      <c r="R22" s="23"/>
    </row>
    <row r="23" spans="1:18">
      <c r="A23" s="7" t="s">
        <v>36</v>
      </c>
      <c r="B23" s="8"/>
      <c r="C23" s="14" t="s">
        <v>82</v>
      </c>
      <c r="D23" s="31">
        <v>1250</v>
      </c>
      <c r="F23" s="31"/>
      <c r="H23" s="31"/>
      <c r="J23" s="31"/>
      <c r="L23" s="31"/>
      <c r="N23" s="31"/>
      <c r="P23" s="31"/>
      <c r="R23" s="31"/>
    </row>
    <row r="24" spans="1:18" ht="10.5" customHeight="1">
      <c r="A24" s="17"/>
      <c r="B24" s="8"/>
      <c r="C24" s="11"/>
      <c r="D24" s="24"/>
      <c r="F24" s="24"/>
      <c r="H24" s="24"/>
      <c r="J24" s="24"/>
      <c r="L24" s="24"/>
      <c r="N24" s="24"/>
      <c r="P24" s="24"/>
      <c r="R24" s="24"/>
    </row>
    <row r="25" spans="1:18" ht="15.75">
      <c r="A25" s="25" t="s">
        <v>37</v>
      </c>
      <c r="B25" s="10" t="s">
        <v>120</v>
      </c>
      <c r="C25" s="26" t="s">
        <v>83</v>
      </c>
      <c r="D25" s="27">
        <f>IF(D12&gt;0,(IF(D23&gt;D18,D21-D23,D21-D18)),"")</f>
        <v>686</v>
      </c>
      <c r="F25" s="27" t="str">
        <f>IF(F12&gt;0,(IF(F23&gt;F18,F21-F23,F21-F18)),"")</f>
        <v/>
      </c>
      <c r="H25" s="27" t="str">
        <f>IF(H12&gt;0,(IF(H23&gt;H18,H21-H23,H21-H18)),"")</f>
        <v/>
      </c>
      <c r="J25" s="27" t="str">
        <f>IF(J12&gt;0,(IF(J23&gt;J18,J21-J23,J21-J18)),"")</f>
        <v/>
      </c>
      <c r="L25" s="27" t="str">
        <f>IF(L12&gt;0,(IF(L23&gt;L18,L21-L23,L21-L18)),"")</f>
        <v/>
      </c>
      <c r="N25" s="27" t="str">
        <f>IF(N12&gt;0,(IF(N23&gt;N18,N21-N23,N21-N18)),"")</f>
        <v/>
      </c>
      <c r="P25" s="27" t="str">
        <f>IF(P12&gt;0,(IF(P23&gt;P18,P21-P23,P21-P18)),"")</f>
        <v/>
      </c>
      <c r="R25" s="27" t="str">
        <f>IF(R12&gt;0,(IF(R23&gt;R18,R21-R23,R21-R18)),"")</f>
        <v/>
      </c>
    </row>
    <row r="26" spans="1:18" ht="25.5" customHeight="1">
      <c r="F26" s="13"/>
      <c r="H26" s="13"/>
      <c r="J26" s="13"/>
      <c r="L26" s="13"/>
      <c r="N26" s="13"/>
      <c r="P26" s="13"/>
      <c r="R26" s="13"/>
    </row>
    <row r="27" spans="1:18" ht="15.75">
      <c r="C27" s="9" t="s">
        <v>38</v>
      </c>
      <c r="E27" s="28"/>
      <c r="F27" s="13"/>
      <c r="H27" s="13"/>
      <c r="J27" s="13"/>
      <c r="L27" s="13"/>
      <c r="N27" s="13"/>
      <c r="P27" s="13"/>
      <c r="R27" s="13"/>
    </row>
    <row r="28" spans="1:18">
      <c r="B28" s="8"/>
      <c r="C28" s="3" t="s">
        <v>84</v>
      </c>
      <c r="D28" s="16" t="s">
        <v>121</v>
      </c>
      <c r="F28" s="16"/>
      <c r="H28" s="16"/>
      <c r="J28" s="16"/>
      <c r="L28" s="16"/>
      <c r="N28" s="16"/>
      <c r="P28" s="16"/>
      <c r="R28" s="16"/>
    </row>
    <row r="29" spans="1:18">
      <c r="A29" s="7" t="s">
        <v>39</v>
      </c>
      <c r="B29" s="8"/>
      <c r="C29" s="3" t="s">
        <v>85</v>
      </c>
      <c r="D29" s="16">
        <v>600</v>
      </c>
      <c r="F29" s="16"/>
      <c r="H29" s="16"/>
      <c r="J29" s="16"/>
      <c r="L29" s="16"/>
      <c r="N29" s="16"/>
      <c r="P29" s="16"/>
      <c r="R29" s="16"/>
    </row>
    <row r="30" spans="1:18">
      <c r="A30" s="7" t="s">
        <v>40</v>
      </c>
      <c r="B30" s="8"/>
      <c r="C30" s="3" t="s">
        <v>86</v>
      </c>
      <c r="D30" s="16">
        <v>280</v>
      </c>
      <c r="F30" s="16"/>
      <c r="H30" s="16"/>
      <c r="J30" s="16"/>
      <c r="L30" s="16"/>
      <c r="N30" s="16"/>
      <c r="P30" s="16"/>
      <c r="R30" s="16"/>
    </row>
    <row r="31" spans="1:18">
      <c r="A31" s="7" t="s">
        <v>41</v>
      </c>
      <c r="C31" s="3" t="s">
        <v>87</v>
      </c>
      <c r="D31" s="16">
        <v>350</v>
      </c>
      <c r="F31" s="16"/>
      <c r="H31" s="16"/>
      <c r="J31" s="16"/>
      <c r="L31" s="16"/>
      <c r="N31" s="16"/>
      <c r="P31" s="16"/>
      <c r="R31" s="16"/>
    </row>
    <row r="32" spans="1:18">
      <c r="A32" s="7" t="s">
        <v>42</v>
      </c>
      <c r="C32" s="3" t="s">
        <v>88</v>
      </c>
      <c r="D32" s="64">
        <f>IF(D30&gt;0,(D30+D31)/2," ")</f>
        <v>315</v>
      </c>
      <c r="E32" t="str">
        <f t="shared" ref="E32:R32" si="0">IF(E30&gt;0,(E30+E31)/2," ")</f>
        <v xml:space="preserve"> </v>
      </c>
      <c r="F32" s="64" t="str">
        <f t="shared" si="0"/>
        <v xml:space="preserve"> </v>
      </c>
      <c r="G32" t="str">
        <f t="shared" si="0"/>
        <v xml:space="preserve"> </v>
      </c>
      <c r="H32" s="64" t="str">
        <f t="shared" si="0"/>
        <v xml:space="preserve"> </v>
      </c>
      <c r="I32" t="str">
        <f t="shared" si="0"/>
        <v xml:space="preserve"> </v>
      </c>
      <c r="J32" s="64" t="str">
        <f t="shared" si="0"/>
        <v xml:space="preserve"> </v>
      </c>
      <c r="K32" t="str">
        <f t="shared" si="0"/>
        <v xml:space="preserve"> </v>
      </c>
      <c r="L32" s="64" t="str">
        <f t="shared" si="0"/>
        <v xml:space="preserve"> </v>
      </c>
      <c r="M32" t="str">
        <f t="shared" si="0"/>
        <v xml:space="preserve"> </v>
      </c>
      <c r="N32" s="64" t="str">
        <f t="shared" si="0"/>
        <v xml:space="preserve"> </v>
      </c>
      <c r="O32" t="str">
        <f t="shared" si="0"/>
        <v xml:space="preserve"> </v>
      </c>
      <c r="P32" s="64" t="str">
        <f t="shared" si="0"/>
        <v xml:space="preserve"> </v>
      </c>
      <c r="Q32" t="str">
        <f t="shared" si="0"/>
        <v xml:space="preserve"> </v>
      </c>
      <c r="R32" s="64" t="str">
        <f t="shared" si="0"/>
        <v xml:space="preserve"> </v>
      </c>
    </row>
    <row r="33" spans="1:18">
      <c r="A33" s="7" t="s">
        <v>43</v>
      </c>
      <c r="B33" s="21" t="s">
        <v>122</v>
      </c>
      <c r="C33" s="3" t="s">
        <v>123</v>
      </c>
      <c r="D33" s="79">
        <f>IF(D28&gt;0,VLOOKUP(D28,'AE Tables'!$B$14:$E$23,$F$3,FALSE)," ")</f>
        <v>1.03</v>
      </c>
      <c r="F33" s="79" t="str">
        <f>IF(F28&gt;0,VLOOKUP(F28,'AE Tables'!$B$14:$E$23,$F$3,FALSE)," ")</f>
        <v xml:space="preserve"> </v>
      </c>
      <c r="H33" s="79" t="str">
        <f>IF(H28&gt;0,VLOOKUP(H28,'AE Tables'!$B$14:$E$23,$F$3,FALSE)," ")</f>
        <v xml:space="preserve"> </v>
      </c>
      <c r="J33" s="79" t="str">
        <f>IF(J28&gt;0,VLOOKUP(J28,'AE Tables'!$B$14:$E$23,$F$3,FALSE)," ")</f>
        <v xml:space="preserve"> </v>
      </c>
      <c r="L33" s="79" t="str">
        <f>IF(L28&gt;0,VLOOKUP(L28,'AE Tables'!$B$14:$E$23,$F$3,FALSE)," ")</f>
        <v xml:space="preserve"> </v>
      </c>
      <c r="N33" s="79" t="str">
        <f>IF(N28&gt;0,VLOOKUP(N28,'AE Tables'!$B$14:$E$23,$F$3,FALSE)," ")</f>
        <v xml:space="preserve"> </v>
      </c>
      <c r="P33" s="79" t="str">
        <f>IF(P28&gt;0,VLOOKUP(P28,'AE Tables'!$B$14:$E$23,$F$3,FALSE)," ")</f>
        <v xml:space="preserve"> </v>
      </c>
      <c r="R33" s="79" t="str">
        <f>IF(R28&gt;0,VLOOKUP(R28,'AE Tables'!$B$14:$E$23,$F$3,FALSE)," ")</f>
        <v xml:space="preserve"> </v>
      </c>
    </row>
    <row r="34" spans="1:18">
      <c r="A34" s="17"/>
      <c r="B34" s="21"/>
      <c r="C34" s="3" t="s">
        <v>124</v>
      </c>
      <c r="D34" s="80">
        <f>IF(D31&gt;0,(D31-D30)/D9," ")</f>
        <v>0.2857142857142857</v>
      </c>
      <c r="F34" s="80" t="str">
        <f>IF(F31&gt;0,(F31-F30)/F9," ")</f>
        <v xml:space="preserve"> </v>
      </c>
      <c r="H34" s="80" t="str">
        <f>IF(H31&gt;0,(H31-H30)/H9," ")</f>
        <v xml:space="preserve"> </v>
      </c>
      <c r="J34" s="80" t="str">
        <f>IF(J31&gt;0,(J31-J30)/J9," ")</f>
        <v xml:space="preserve"> </v>
      </c>
      <c r="L34" s="80" t="str">
        <f>IF(L31&gt;0,(L31-L30)/L9," ")</f>
        <v xml:space="preserve"> </v>
      </c>
      <c r="N34" s="80" t="str">
        <f>IF(N31&gt;0,(N31-N30)/N9," ")</f>
        <v xml:space="preserve"> </v>
      </c>
      <c r="P34" s="80" t="str">
        <f>IF(P31&gt;0,(P31-P30)/P9," ")</f>
        <v xml:space="preserve"> </v>
      </c>
      <c r="R34" s="80" t="str">
        <f>IF(R31&gt;0,(R31-R30)/R9," ")</f>
        <v xml:space="preserve"> </v>
      </c>
    </row>
    <row r="35" spans="1:18">
      <c r="A35" s="7" t="s">
        <v>44</v>
      </c>
      <c r="B35" s="73" t="s">
        <v>125</v>
      </c>
      <c r="C35" s="11" t="s">
        <v>90</v>
      </c>
      <c r="D35" s="34">
        <f>IF(D29&gt;0,D29*D33," ")</f>
        <v>618</v>
      </c>
      <c r="F35" s="34" t="str">
        <f>IF(F29&gt;0,F29*F33," ")</f>
        <v xml:space="preserve"> </v>
      </c>
      <c r="H35" s="34" t="str">
        <f>IF(H29&gt;0,H29*H33," ")</f>
        <v xml:space="preserve"> </v>
      </c>
      <c r="J35" s="34" t="str">
        <f>IF(J29&gt;0,J29*J33," ")</f>
        <v xml:space="preserve"> </v>
      </c>
      <c r="L35" s="34" t="str">
        <f>IF(L29&gt;0,L29*L33," ")</f>
        <v xml:space="preserve"> </v>
      </c>
      <c r="N35" s="34" t="str">
        <f>IF(N29&gt;0,N29*N33," ")</f>
        <v xml:space="preserve"> </v>
      </c>
      <c r="P35" s="34" t="str">
        <f>IF(P29&gt;0,P29*P33," ")</f>
        <v xml:space="preserve"> </v>
      </c>
      <c r="R35" s="34" t="str">
        <f>IF(R29&gt;0,R29*R33," ")</f>
        <v xml:space="preserve"> </v>
      </c>
    </row>
    <row r="36" spans="1:18" ht="15.75">
      <c r="A36" s="7" t="s">
        <v>45</v>
      </c>
      <c r="B36" s="8"/>
      <c r="C36" s="41" t="s">
        <v>91</v>
      </c>
      <c r="D36" s="33">
        <f>IF(D28&gt;0,VLOOKUP($C$36,'AE Tables'!$B$24:$E$24,$F$3,FALSE)," ")</f>
        <v>8</v>
      </c>
      <c r="F36" s="33" t="str">
        <f>IF(F28&gt;0,VLOOKUP($C$36,'AE Tables'!$B$24:$E$24,$F$3,FALSE)," ")</f>
        <v xml:space="preserve"> </v>
      </c>
      <c r="H36" s="33" t="str">
        <f>IF(H28&gt;0,VLOOKUP($C$36,'AE Tables'!$B$24:$E$24,$F$3,FALSE)," ")</f>
        <v xml:space="preserve"> </v>
      </c>
      <c r="J36" s="33" t="str">
        <f>IF(J28&gt;0,VLOOKUP($C$36,'AE Tables'!$B$24:$E$24,$F$3,FALSE)," ")</f>
        <v xml:space="preserve"> </v>
      </c>
      <c r="L36" s="33" t="str">
        <f>IF(L28&gt;0,VLOOKUP($C$36,'AE Tables'!$B$24:$E$24,$F$3,FALSE)," ")</f>
        <v xml:space="preserve"> </v>
      </c>
      <c r="N36" s="33" t="str">
        <f>IF(N28&gt;0,VLOOKUP($C$36,'AE Tables'!$B$24:$E$24,$F$3,FALSE)," ")</f>
        <v xml:space="preserve"> </v>
      </c>
      <c r="P36" s="33" t="str">
        <f>IF(P28&gt;0,VLOOKUP($C$36,'AE Tables'!$B$24:$E$24,$F$3,FALSE)," ")</f>
        <v xml:space="preserve"> </v>
      </c>
      <c r="R36" s="33" t="str">
        <f>IF(R28&gt;0,VLOOKUP($C$36,'AE Tables'!$B$24:$E$24,$F$3,FALSE)," ")</f>
        <v xml:space="preserve"> </v>
      </c>
    </row>
    <row r="37" spans="1:18">
      <c r="C37" s="12"/>
      <c r="F37" s="13"/>
      <c r="H37" s="13"/>
      <c r="J37" s="13"/>
      <c r="L37" s="13"/>
      <c r="N37" s="13"/>
      <c r="P37" s="13"/>
      <c r="R37" s="13"/>
    </row>
    <row r="38" spans="1:18" ht="15.75">
      <c r="A38" s="7" t="s">
        <v>46</v>
      </c>
      <c r="B38" s="10" t="s">
        <v>57</v>
      </c>
      <c r="C38" s="14" t="s">
        <v>126</v>
      </c>
      <c r="D38" s="39">
        <f>IF(D29&gt;0,D36*D35*D9/D6,"")</f>
        <v>807.52</v>
      </c>
      <c r="E38" s="29"/>
      <c r="F38" s="39" t="str">
        <f>IF(F29&gt;0,F36*F35*F9/F6,"")</f>
        <v/>
      </c>
      <c r="H38" s="39" t="str">
        <f>IF(H29&gt;0,H36*H35*H9/H6,"")</f>
        <v/>
      </c>
      <c r="J38" s="39" t="str">
        <f>IF(J29&gt;0,J36*J35*J9/J6,"")</f>
        <v/>
      </c>
      <c r="L38" s="39" t="str">
        <f>IF(L29&gt;0,L36*L35*L9/L6,"")</f>
        <v/>
      </c>
      <c r="N38" s="39" t="str">
        <f>IF(N29&gt;0,N36*N35*N9/N6,"")</f>
        <v/>
      </c>
      <c r="P38" s="39" t="str">
        <f>IF(P29&gt;0,P36*P35*P9/P6,"")</f>
        <v/>
      </c>
      <c r="R38" s="39" t="str">
        <f>IF(R29&gt;0,R36*R35*R9/R6,"")</f>
        <v/>
      </c>
    </row>
    <row r="39" spans="1:18">
      <c r="F39" s="13"/>
      <c r="H39" s="13"/>
      <c r="J39" s="13"/>
      <c r="L39" s="13"/>
      <c r="N39" s="13"/>
      <c r="P39" s="13"/>
      <c r="R39" s="13"/>
    </row>
    <row r="40" spans="1:18" ht="15.75">
      <c r="C40" s="9" t="s">
        <v>93</v>
      </c>
      <c r="F40" s="13"/>
      <c r="H40" s="13"/>
      <c r="J40" s="13"/>
      <c r="L40" s="13"/>
      <c r="N40" s="13"/>
      <c r="P40" s="13"/>
      <c r="R40" s="13"/>
    </row>
    <row r="41" spans="1:18" ht="26.25">
      <c r="B41" s="10" t="s">
        <v>58</v>
      </c>
      <c r="C41" s="42" t="s">
        <v>94</v>
      </c>
      <c r="D41" s="40">
        <f>IF(D12&gt;0,(D25*D6)/(D36*D35),"")</f>
        <v>208.13106796116506</v>
      </c>
      <c r="E41" s="28"/>
      <c r="F41" s="40" t="str">
        <f>IF(F12&gt;0,(F25*F6)/(F36*F35),"")</f>
        <v/>
      </c>
      <c r="H41" s="40" t="str">
        <f>IF(H12&gt;0,(H25*H6)/(H36*H35),"")</f>
        <v/>
      </c>
      <c r="J41" s="40" t="str">
        <f>IF(J12&gt;0,(J25*J6)/(J36*J35),"")</f>
        <v/>
      </c>
      <c r="L41" s="40" t="str">
        <f>IF(L12&gt;0,(L25*L6)/(L36*L35),"")</f>
        <v/>
      </c>
      <c r="N41" s="40" t="str">
        <f>IF(N12&gt;0,(N25*N6)/(N36*N35),"")</f>
        <v/>
      </c>
      <c r="P41" s="40" t="str">
        <f>IF(P12&gt;0,(P25*P6)/(P36*P35),"")</f>
        <v/>
      </c>
      <c r="R41" s="40" t="str">
        <f>IF(R12&gt;0,(R25*R6)/(R36*R35),"")</f>
        <v/>
      </c>
    </row>
    <row r="42" spans="1:18">
      <c r="C42" s="12"/>
      <c r="F42" s="13"/>
      <c r="H42" s="13"/>
      <c r="J42" s="13"/>
      <c r="L42" s="13"/>
      <c r="N42" s="13"/>
      <c r="P42" s="13"/>
      <c r="R42" s="13"/>
    </row>
    <row r="43" spans="1:18" ht="26.25">
      <c r="B43" s="10" t="s">
        <v>59</v>
      </c>
      <c r="C43" s="42" t="s">
        <v>95</v>
      </c>
      <c r="D43" s="39">
        <f>IF(D12&gt;0,(D25*D6)/(D36*D9),"")</f>
        <v>525</v>
      </c>
      <c r="E43" s="29"/>
      <c r="F43" s="39" t="str">
        <f>IF(F12&gt;0,(F25*F6)/(F36*F9),"")</f>
        <v/>
      </c>
      <c r="H43" s="39" t="str">
        <f>IF(H12&gt;0,(H25*H6)/(H36*H9),"")</f>
        <v/>
      </c>
      <c r="J43" s="39" t="str">
        <f>IF(J12&gt;0,(J25*J6)/(J36*J9),"")</f>
        <v/>
      </c>
      <c r="L43" s="39" t="str">
        <f>IF(L12&gt;0,(L25*L6)/(L36*L9),"")</f>
        <v/>
      </c>
      <c r="N43" s="39" t="str">
        <f>IF(N12&gt;0,(N25*N6)/(N36*N9),"")</f>
        <v/>
      </c>
      <c r="P43" s="39" t="str">
        <f>IF(P12&gt;0,(P25*P6)/(P36*P9),"")</f>
        <v/>
      </c>
      <c r="R43" s="39" t="str">
        <f>IF(R12&gt;0,(R25*R6)/(R36*R9),"")</f>
        <v/>
      </c>
    </row>
    <row r="44" spans="1:18">
      <c r="C44" s="12"/>
      <c r="F44" s="13"/>
      <c r="H44" s="13"/>
      <c r="J44" s="13"/>
      <c r="L44" s="13"/>
      <c r="N44" s="13"/>
      <c r="P44" s="13"/>
      <c r="R44" s="13"/>
    </row>
    <row r="45" spans="1:18" ht="15.75">
      <c r="B45" s="10" t="s">
        <v>60</v>
      </c>
      <c r="C45" s="42" t="s">
        <v>96</v>
      </c>
      <c r="D45" s="40">
        <f>IF(D12&gt;0,D38/D21*100,"")</f>
        <v>41.710743801652896</v>
      </c>
      <c r="F45" s="40" t="str">
        <f>IF(F12&gt;0,F38/F21*100,"")</f>
        <v/>
      </c>
      <c r="H45" s="40" t="str">
        <f>IF(H12&gt;0,H38/H21*100,"")</f>
        <v/>
      </c>
      <c r="J45" s="40" t="str">
        <f>IF(J12&gt;0,J38/J21*100,"")</f>
        <v/>
      </c>
      <c r="L45" s="40" t="str">
        <f>IF(L12&gt;0,L38/L21*100,"")</f>
        <v/>
      </c>
      <c r="N45" s="40" t="str">
        <f>IF(N12&gt;0,N38/N21*100,"")</f>
        <v/>
      </c>
      <c r="P45" s="40" t="str">
        <f>IF(P12&gt;0,P38/P21*100,"")</f>
        <v/>
      </c>
      <c r="R45" s="40" t="str">
        <f>IF(R12&gt;0,R38/R21*100,"")</f>
        <v/>
      </c>
    </row>
    <row r="47" spans="1:18" ht="15.75">
      <c r="B47" s="44" t="s">
        <v>61</v>
      </c>
      <c r="C47" s="45" t="s">
        <v>97</v>
      </c>
      <c r="D47" s="39">
        <f>IF(D12&gt;0,D21-D38,"")</f>
        <v>1128.48</v>
      </c>
      <c r="F47" s="39" t="str">
        <f>IF(F12&gt;0,F21-F38,"")</f>
        <v/>
      </c>
      <c r="H47" s="39" t="str">
        <f>IF(H12&gt;0,H21-H38,"")</f>
        <v/>
      </c>
      <c r="J47" s="39" t="str">
        <f>IF(J12&gt;0,J21-J38,"")</f>
        <v/>
      </c>
      <c r="L47" s="39" t="str">
        <f>IF(L12&gt;0,L21-L38,"")</f>
        <v/>
      </c>
      <c r="N47" s="39" t="str">
        <f>IF(N12&gt;0,N21-N38,"")</f>
        <v/>
      </c>
      <c r="P47" s="39" t="str">
        <f>IF(P12&gt;0,P21-P38,"")</f>
        <v/>
      </c>
      <c r="R47" s="39" t="str">
        <f>IF(R12&gt;0,R21-R38,"")</f>
        <v/>
      </c>
    </row>
    <row r="48" spans="1:18">
      <c r="B48" s="2" t="s">
        <v>127</v>
      </c>
    </row>
  </sheetData>
  <pageMargins left="0.25" right="0.25" top="0.75" bottom="0.75" header="0.3" footer="0.3"/>
  <pageSetup paperSize="9" scale="92" orientation="portrait" horizontalDpi="4294967293"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BD56898-F605-4672-9C69-78F406476F12}">
          <x14:formula1>
            <xm:f>'AE Tables'!$B$12:$B$42</xm:f>
          </x14:formula1>
          <xm:sqref>D28 F28 H28 J28 L28 N28 P28 R28</xm:sqref>
        </x14:dataValidation>
        <x14:dataValidation type="list" allowBlank="1" showInputMessage="1" showErrorMessage="1" xr:uid="{B28F046B-9073-4BF9-9981-162318FA1632}">
          <x14:formula1>
            <xm:f>'AE Tables'!$B$10:$E$10</xm:f>
          </x14:formula1>
          <xm:sqref>D3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18B2-154C-4C18-8207-77724189DB1A}">
  <dimension ref="A1:S44"/>
  <sheetViews>
    <sheetView topLeftCell="A7" workbookViewId="0">
      <selection activeCell="A2" sqref="A2"/>
    </sheetView>
  </sheetViews>
  <sheetFormatPr defaultRowHeight="15"/>
  <cols>
    <col min="1" max="1" width="11.5703125" customWidth="1"/>
    <col min="2" max="2" width="16.140625" customWidth="1"/>
    <col min="3" max="3" width="10.5703125" customWidth="1"/>
    <col min="4" max="4" width="12.85546875" customWidth="1"/>
    <col min="5" max="5" width="10.42578125" customWidth="1"/>
    <col min="10" max="10" width="11.5703125" bestFit="1" customWidth="1"/>
    <col min="11" max="11" width="11.5703125" customWidth="1"/>
    <col min="16" max="16" width="12.42578125" customWidth="1"/>
    <col min="17" max="17" width="10.5703125" customWidth="1"/>
    <col min="18" max="18" width="12.85546875" customWidth="1"/>
    <col min="19" max="19" width="10.42578125" customWidth="1"/>
    <col min="22" max="22" width="3.85546875" customWidth="1"/>
  </cols>
  <sheetData>
    <row r="1" spans="1:19" ht="21">
      <c r="A1" s="65" t="s">
        <v>128</v>
      </c>
    </row>
    <row r="3" spans="1:19" ht="23.25">
      <c r="B3" s="66" t="s">
        <v>129</v>
      </c>
      <c r="O3" s="66" t="s">
        <v>130</v>
      </c>
    </row>
    <row r="4" spans="1:19">
      <c r="D4" s="67" t="s">
        <v>131</v>
      </c>
      <c r="S4" s="67"/>
    </row>
    <row r="5" spans="1:19">
      <c r="D5" s="68" t="s">
        <v>132</v>
      </c>
      <c r="S5" s="68"/>
    </row>
    <row r="6" spans="1:19">
      <c r="E6" s="68" t="s">
        <v>133</v>
      </c>
      <c r="S6" s="68" t="s">
        <v>133</v>
      </c>
    </row>
    <row r="7" spans="1:19">
      <c r="D7" s="68" t="s">
        <v>134</v>
      </c>
      <c r="R7" s="68" t="s">
        <v>134</v>
      </c>
    </row>
    <row r="8" spans="1:19" ht="15.75" thickBot="1">
      <c r="E8" s="68"/>
      <c r="S8" s="68"/>
    </row>
    <row r="9" spans="1:19" ht="15.75" thickBot="1">
      <c r="C9" s="69" t="s">
        <v>135</v>
      </c>
      <c r="D9" s="70"/>
      <c r="E9" s="71"/>
      <c r="Q9" s="69" t="s">
        <v>136</v>
      </c>
      <c r="R9" s="70"/>
      <c r="S9" s="71"/>
    </row>
    <row r="10" spans="1:19">
      <c r="C10" s="201" t="s">
        <v>137</v>
      </c>
      <c r="D10" s="201" t="s">
        <v>19</v>
      </c>
      <c r="E10" s="201" t="s">
        <v>138</v>
      </c>
      <c r="Q10" s="201" t="s">
        <v>137</v>
      </c>
      <c r="R10" s="201" t="s">
        <v>19</v>
      </c>
      <c r="S10" s="201" t="s">
        <v>138</v>
      </c>
    </row>
    <row r="11" spans="1:19">
      <c r="C11" t="s">
        <v>139</v>
      </c>
      <c r="D11" t="s">
        <v>140</v>
      </c>
      <c r="E11" t="s">
        <v>141</v>
      </c>
      <c r="Q11" t="s">
        <v>139</v>
      </c>
      <c r="R11" t="s">
        <v>140</v>
      </c>
      <c r="S11" t="s">
        <v>141</v>
      </c>
    </row>
    <row r="12" spans="1:19">
      <c r="B12" s="72"/>
      <c r="P12" s="72"/>
    </row>
    <row r="13" spans="1:19">
      <c r="B13" s="72" t="s">
        <v>142</v>
      </c>
      <c r="P13" s="72" t="s">
        <v>142</v>
      </c>
    </row>
    <row r="14" spans="1:19">
      <c r="B14" t="s">
        <v>143</v>
      </c>
      <c r="C14">
        <v>0.77</v>
      </c>
      <c r="D14">
        <v>0.68</v>
      </c>
      <c r="E14">
        <v>0.56999999999999995</v>
      </c>
      <c r="J14" t="s">
        <v>144</v>
      </c>
      <c r="K14" s="74" t="s">
        <v>19</v>
      </c>
      <c r="L14">
        <f>MATCH(K14,C10:E10,0)+1</f>
        <v>3</v>
      </c>
      <c r="P14" t="s">
        <v>143</v>
      </c>
      <c r="Q14" s="82">
        <f>C14*8.4</f>
        <v>6.4680000000000009</v>
      </c>
      <c r="R14" s="82">
        <f t="shared" ref="R14:S14" si="0">D14*8.4</f>
        <v>5.7120000000000006</v>
      </c>
      <c r="S14" s="82">
        <f t="shared" si="0"/>
        <v>4.7879999999999994</v>
      </c>
    </row>
    <row r="15" spans="1:19">
      <c r="B15" t="s">
        <v>145</v>
      </c>
      <c r="C15">
        <v>1.1000000000000001</v>
      </c>
      <c r="D15">
        <v>0.91</v>
      </c>
      <c r="E15">
        <v>0.72</v>
      </c>
      <c r="J15" t="s">
        <v>146</v>
      </c>
      <c r="K15" s="74" t="s">
        <v>143</v>
      </c>
      <c r="P15" t="s">
        <v>145</v>
      </c>
      <c r="Q15" s="82">
        <f t="shared" ref="Q15:Q23" si="1">C15*8.4</f>
        <v>9.240000000000002</v>
      </c>
      <c r="R15" s="82">
        <f t="shared" ref="R15:R23" si="2">D15*8.4</f>
        <v>7.644000000000001</v>
      </c>
      <c r="S15" s="82">
        <f t="shared" ref="S15:S23" si="3">E15*8.4</f>
        <v>6.048</v>
      </c>
    </row>
    <row r="16" spans="1:19">
      <c r="B16" t="s">
        <v>147</v>
      </c>
      <c r="C16">
        <v>1.74</v>
      </c>
      <c r="D16">
        <v>1.1200000000000001</v>
      </c>
      <c r="E16">
        <v>0.96</v>
      </c>
      <c r="J16" t="s">
        <v>148</v>
      </c>
      <c r="K16">
        <f>VLOOKUP(K15,$B$14:$E$23,L14,FALSE)</f>
        <v>0.68</v>
      </c>
      <c r="P16" t="s">
        <v>147</v>
      </c>
      <c r="Q16" s="82">
        <f t="shared" si="1"/>
        <v>14.616</v>
      </c>
      <c r="R16" s="82">
        <f t="shared" si="2"/>
        <v>9.4080000000000013</v>
      </c>
      <c r="S16" s="82">
        <f t="shared" si="3"/>
        <v>8.0640000000000001</v>
      </c>
    </row>
    <row r="17" spans="2:19">
      <c r="B17" t="s">
        <v>149</v>
      </c>
      <c r="C17">
        <v>1.61</v>
      </c>
      <c r="D17">
        <v>1.49</v>
      </c>
      <c r="E17">
        <v>1.18</v>
      </c>
      <c r="P17" t="s">
        <v>149</v>
      </c>
      <c r="Q17" s="82">
        <f t="shared" si="1"/>
        <v>13.524000000000001</v>
      </c>
      <c r="R17" s="82">
        <f t="shared" si="2"/>
        <v>12.516</v>
      </c>
      <c r="S17" s="82">
        <f t="shared" si="3"/>
        <v>9.911999999999999</v>
      </c>
    </row>
    <row r="18" spans="2:19">
      <c r="B18" t="s">
        <v>150</v>
      </c>
      <c r="C18">
        <v>1.53</v>
      </c>
      <c r="D18">
        <v>1.28</v>
      </c>
      <c r="E18">
        <v>1.08</v>
      </c>
      <c r="P18" t="s">
        <v>150</v>
      </c>
      <c r="Q18" s="82">
        <f t="shared" si="1"/>
        <v>12.852</v>
      </c>
      <c r="R18" s="82">
        <f t="shared" si="2"/>
        <v>10.752000000000001</v>
      </c>
      <c r="S18" s="82">
        <f t="shared" si="3"/>
        <v>9.072000000000001</v>
      </c>
    </row>
    <row r="19" spans="2:19">
      <c r="B19" t="s">
        <v>108</v>
      </c>
      <c r="C19">
        <v>0.8</v>
      </c>
      <c r="D19">
        <v>0.72</v>
      </c>
      <c r="E19">
        <v>0.6</v>
      </c>
      <c r="P19" t="s">
        <v>108</v>
      </c>
      <c r="Q19" s="82">
        <f t="shared" si="1"/>
        <v>6.7200000000000006</v>
      </c>
      <c r="R19" s="82">
        <f t="shared" si="2"/>
        <v>6.048</v>
      </c>
      <c r="S19" s="82">
        <f t="shared" si="3"/>
        <v>5.04</v>
      </c>
    </row>
    <row r="20" spans="2:19">
      <c r="B20" t="s">
        <v>121</v>
      </c>
      <c r="C20">
        <v>1.31</v>
      </c>
      <c r="D20">
        <v>1.03</v>
      </c>
      <c r="E20">
        <v>0.78</v>
      </c>
      <c r="P20" t="s">
        <v>121</v>
      </c>
      <c r="Q20" s="82">
        <f t="shared" si="1"/>
        <v>11.004000000000001</v>
      </c>
      <c r="R20" s="82">
        <f t="shared" si="2"/>
        <v>8.652000000000001</v>
      </c>
      <c r="S20" s="82">
        <f t="shared" si="3"/>
        <v>6.5520000000000005</v>
      </c>
    </row>
    <row r="21" spans="2:19">
      <c r="B21" t="s">
        <v>151</v>
      </c>
      <c r="C21">
        <v>1.6</v>
      </c>
      <c r="D21">
        <v>1.27</v>
      </c>
      <c r="E21">
        <v>1.02</v>
      </c>
      <c r="P21" t="s">
        <v>151</v>
      </c>
      <c r="Q21" s="82">
        <f t="shared" si="1"/>
        <v>13.440000000000001</v>
      </c>
      <c r="R21" s="82">
        <f t="shared" si="2"/>
        <v>10.668000000000001</v>
      </c>
      <c r="S21" s="82">
        <f t="shared" si="3"/>
        <v>8.5680000000000014</v>
      </c>
    </row>
    <row r="22" spans="2:19">
      <c r="B22" t="s">
        <v>152</v>
      </c>
      <c r="C22">
        <v>1.52</v>
      </c>
      <c r="D22">
        <v>1.39</v>
      </c>
      <c r="E22">
        <v>1.1499999999999999</v>
      </c>
      <c r="P22" t="s">
        <v>152</v>
      </c>
      <c r="Q22" s="82">
        <f t="shared" si="1"/>
        <v>12.768000000000001</v>
      </c>
      <c r="R22" s="82">
        <f t="shared" si="2"/>
        <v>11.676</v>
      </c>
      <c r="S22" s="82">
        <f t="shared" si="3"/>
        <v>9.66</v>
      </c>
    </row>
    <row r="23" spans="2:19">
      <c r="B23" t="s">
        <v>153</v>
      </c>
      <c r="C23">
        <v>1.55</v>
      </c>
      <c r="D23">
        <v>1.52</v>
      </c>
      <c r="E23">
        <v>1.29</v>
      </c>
      <c r="P23" t="s">
        <v>153</v>
      </c>
      <c r="Q23" s="82">
        <f t="shared" si="1"/>
        <v>13.020000000000001</v>
      </c>
      <c r="R23" s="82">
        <f t="shared" si="2"/>
        <v>12.768000000000001</v>
      </c>
      <c r="S23" s="82">
        <f t="shared" si="3"/>
        <v>10.836</v>
      </c>
    </row>
    <row r="24" spans="2:19">
      <c r="B24" s="76" t="s">
        <v>91</v>
      </c>
      <c r="C24" s="75">
        <v>7.5</v>
      </c>
      <c r="D24" s="75">
        <v>8</v>
      </c>
      <c r="E24" s="75">
        <v>8.5</v>
      </c>
      <c r="P24" s="76" t="s">
        <v>154</v>
      </c>
      <c r="Q24" s="81">
        <v>0.89</v>
      </c>
      <c r="R24" s="81">
        <v>0.95</v>
      </c>
      <c r="S24" s="81">
        <v>1.01</v>
      </c>
    </row>
    <row r="26" spans="2:19">
      <c r="B26" s="72" t="s">
        <v>155</v>
      </c>
      <c r="C26" s="72" t="s">
        <v>156</v>
      </c>
      <c r="D26" s="218" t="s">
        <v>157</v>
      </c>
      <c r="E26" s="218"/>
      <c r="P26" s="72" t="s">
        <v>155</v>
      </c>
      <c r="Q26" s="72" t="s">
        <v>156</v>
      </c>
      <c r="R26" s="218" t="s">
        <v>157</v>
      </c>
      <c r="S26" s="218"/>
    </row>
    <row r="27" spans="2:19">
      <c r="D27" s="72" t="s">
        <v>158</v>
      </c>
      <c r="E27" s="72" t="s">
        <v>159</v>
      </c>
      <c r="R27" s="72" t="s">
        <v>158</v>
      </c>
      <c r="S27" s="72" t="s">
        <v>159</v>
      </c>
    </row>
    <row r="28" spans="2:19">
      <c r="B28" t="s">
        <v>160</v>
      </c>
      <c r="P28" t="s">
        <v>160</v>
      </c>
    </row>
    <row r="29" spans="2:19">
      <c r="B29" t="s">
        <v>161</v>
      </c>
      <c r="P29" t="s">
        <v>161</v>
      </c>
    </row>
    <row r="30" spans="2:19">
      <c r="B30" t="s">
        <v>162</v>
      </c>
      <c r="P30" t="s">
        <v>162</v>
      </c>
    </row>
    <row r="31" spans="2:19">
      <c r="B31" t="s">
        <v>163</v>
      </c>
      <c r="P31" t="s">
        <v>163</v>
      </c>
    </row>
    <row r="32" spans="2:19">
      <c r="B32" t="s">
        <v>164</v>
      </c>
      <c r="P32" t="s">
        <v>164</v>
      </c>
    </row>
    <row r="34" spans="2:18">
      <c r="B34" s="72" t="s">
        <v>165</v>
      </c>
      <c r="C34" s="72" t="s">
        <v>166</v>
      </c>
      <c r="D34" s="72" t="s">
        <v>167</v>
      </c>
      <c r="P34" s="72" t="s">
        <v>165</v>
      </c>
      <c r="Q34" s="72" t="s">
        <v>166</v>
      </c>
      <c r="R34" s="72" t="s">
        <v>167</v>
      </c>
    </row>
    <row r="35" spans="2:18">
      <c r="B35" t="s">
        <v>168</v>
      </c>
      <c r="P35" t="s">
        <v>168</v>
      </c>
    </row>
    <row r="36" spans="2:18">
      <c r="B36" t="s">
        <v>169</v>
      </c>
      <c r="P36" t="s">
        <v>169</v>
      </c>
    </row>
    <row r="37" spans="2:18">
      <c r="B37" t="s">
        <v>170</v>
      </c>
      <c r="P37" t="s">
        <v>170</v>
      </c>
    </row>
    <row r="39" spans="2:18">
      <c r="B39" t="s">
        <v>171</v>
      </c>
      <c r="C39">
        <v>1.5</v>
      </c>
      <c r="D39">
        <v>0.9</v>
      </c>
      <c r="P39" t="s">
        <v>171</v>
      </c>
      <c r="Q39">
        <v>1.5</v>
      </c>
      <c r="R39">
        <v>0.9</v>
      </c>
    </row>
    <row r="40" spans="2:18">
      <c r="B40" t="s">
        <v>172</v>
      </c>
      <c r="P40" t="s">
        <v>172</v>
      </c>
    </row>
    <row r="41" spans="2:18">
      <c r="B41" t="s">
        <v>173</v>
      </c>
      <c r="P41" t="s">
        <v>173</v>
      </c>
    </row>
    <row r="42" spans="2:18">
      <c r="B42" t="s">
        <v>174</v>
      </c>
      <c r="C42">
        <v>6.6000000000000003E-2</v>
      </c>
      <c r="D42" t="s">
        <v>175</v>
      </c>
      <c r="P42" t="s">
        <v>174</v>
      </c>
      <c r="Q42">
        <v>6.6000000000000003E-2</v>
      </c>
      <c r="R42" t="s">
        <v>175</v>
      </c>
    </row>
    <row r="44" spans="2:18">
      <c r="B44" t="s">
        <v>176</v>
      </c>
      <c r="P44" t="s">
        <v>177</v>
      </c>
    </row>
  </sheetData>
  <sheetProtection sheet="1" objects="1" scenarios="1"/>
  <mergeCells count="2">
    <mergeCell ref="D26:E26"/>
    <mergeCell ref="R26:S26"/>
  </mergeCells>
  <dataValidations count="2">
    <dataValidation type="list" allowBlank="1" showInputMessage="1" showErrorMessage="1" sqref="K14" xr:uid="{91950CA4-1AD9-42DE-BBA3-052AED48290C}">
      <formula1>$C$10:$E$10</formula1>
    </dataValidation>
    <dataValidation type="list" allowBlank="1" showInputMessage="1" showErrorMessage="1" sqref="K15" xr:uid="{4AECCBD2-E8D1-45AF-A968-6EBE77227010}">
      <formula1>$B$14:$B$23</formula1>
    </dataValidation>
  </dataValidation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0D84D-DDDF-433B-BBAC-D59D0FFB786A}">
  <sheetPr>
    <tabColor rgb="FFFFFF00"/>
  </sheetPr>
  <dimension ref="A1:E32"/>
  <sheetViews>
    <sheetView workbookViewId="0">
      <selection activeCell="C6" sqref="C6"/>
    </sheetView>
  </sheetViews>
  <sheetFormatPr defaultRowHeight="15"/>
  <cols>
    <col min="1" max="1" width="10.5703125" customWidth="1"/>
    <col min="2" max="2" width="17.42578125" customWidth="1"/>
    <col min="5" max="5" width="16.5703125" customWidth="1"/>
  </cols>
  <sheetData>
    <row r="1" spans="1:5" ht="18.75">
      <c r="A1" s="83" t="s">
        <v>178</v>
      </c>
    </row>
    <row r="2" spans="1:5" ht="15.75" thickBot="1"/>
    <row r="3" spans="1:5" ht="15.75" thickBot="1">
      <c r="B3" s="90" t="s">
        <v>179</v>
      </c>
      <c r="C3" s="91" t="s">
        <v>137</v>
      </c>
      <c r="D3" s="92">
        <f>MATCH(C3,'AE Tables'!$C$10:$E$10,0)+1</f>
        <v>2</v>
      </c>
      <c r="E3" s="93"/>
    </row>
    <row r="4" spans="1:5">
      <c r="A4" s="106" t="s">
        <v>180</v>
      </c>
      <c r="B4" s="100" t="s">
        <v>146</v>
      </c>
      <c r="C4" s="85" t="s">
        <v>181</v>
      </c>
      <c r="D4" s="85" t="s">
        <v>148</v>
      </c>
      <c r="E4" s="94" t="s">
        <v>182</v>
      </c>
    </row>
    <row r="5" spans="1:5" ht="15.75" thickBot="1">
      <c r="A5" s="107"/>
      <c r="B5" s="101"/>
      <c r="C5" s="95"/>
      <c r="D5" s="95"/>
      <c r="E5" s="96" t="s">
        <v>183</v>
      </c>
    </row>
    <row r="6" spans="1:5">
      <c r="A6" s="108" t="s">
        <v>142</v>
      </c>
      <c r="B6" s="102" t="s">
        <v>143</v>
      </c>
      <c r="C6" s="89"/>
      <c r="D6" s="87" t="str">
        <f>IF(C6&gt;0,VLOOKUP(B6,'AE Tables'!$B$14:$E$23,$D$3,FALSE)," ")</f>
        <v xml:space="preserve"> </v>
      </c>
      <c r="E6" s="87" t="str">
        <f>IF(C6&gt;0,C6*D6," ")</f>
        <v xml:space="preserve"> </v>
      </c>
    </row>
    <row r="7" spans="1:5">
      <c r="A7" s="107"/>
      <c r="B7" s="103" t="s">
        <v>145</v>
      </c>
      <c r="C7" s="86"/>
      <c r="D7" s="84" t="str">
        <f>IF(C7&gt;0,VLOOKUP(B7,'AE Tables'!$B$14:$E$23,$D$3,FALSE)," ")</f>
        <v xml:space="preserve"> </v>
      </c>
      <c r="E7" s="84" t="str">
        <f t="shared" ref="E7:E15" si="0">IF(C7&gt;0,C7*D7," ")</f>
        <v xml:space="preserve"> </v>
      </c>
    </row>
    <row r="8" spans="1:5">
      <c r="A8" s="107"/>
      <c r="B8" s="103" t="s">
        <v>147</v>
      </c>
      <c r="C8" s="86"/>
      <c r="D8" s="84" t="str">
        <f>IF(C8&gt;0,VLOOKUP(B8,'AE Tables'!$B$14:$E$23,$D$3,FALSE)," ")</f>
        <v xml:space="preserve"> </v>
      </c>
      <c r="E8" s="84" t="str">
        <f t="shared" si="0"/>
        <v xml:space="preserve"> </v>
      </c>
    </row>
    <row r="9" spans="1:5">
      <c r="A9" s="107"/>
      <c r="B9" s="103" t="s">
        <v>149</v>
      </c>
      <c r="C9" s="86"/>
      <c r="D9" s="84" t="str">
        <f>IF(C9&gt;0,VLOOKUP(B9,'AE Tables'!$B$14:$E$23,$D$3,FALSE)," ")</f>
        <v xml:space="preserve"> </v>
      </c>
      <c r="E9" s="84" t="str">
        <f t="shared" si="0"/>
        <v xml:space="preserve"> </v>
      </c>
    </row>
    <row r="10" spans="1:5">
      <c r="A10" s="107"/>
      <c r="B10" s="103" t="s">
        <v>150</v>
      </c>
      <c r="C10" s="86"/>
      <c r="D10" s="84" t="str">
        <f>IF(C10&gt;0,VLOOKUP(B10,'AE Tables'!$B$14:$E$23,$D$3,FALSE)," ")</f>
        <v xml:space="preserve"> </v>
      </c>
      <c r="E10" s="84" t="str">
        <f t="shared" si="0"/>
        <v xml:space="preserve"> </v>
      </c>
    </row>
    <row r="11" spans="1:5">
      <c r="A11" s="107"/>
      <c r="B11" s="103" t="s">
        <v>108</v>
      </c>
      <c r="C11" s="86"/>
      <c r="D11" s="84" t="str">
        <f>IF(C11&gt;0,VLOOKUP(B11,'AE Tables'!$B$14:$E$23,$D$3,FALSE)," ")</f>
        <v xml:space="preserve"> </v>
      </c>
      <c r="E11" s="84" t="str">
        <f t="shared" si="0"/>
        <v xml:space="preserve"> </v>
      </c>
    </row>
    <row r="12" spans="1:5">
      <c r="A12" s="107"/>
      <c r="B12" s="103" t="s">
        <v>121</v>
      </c>
      <c r="C12" s="86"/>
      <c r="D12" s="84" t="str">
        <f>IF(C12&gt;0,VLOOKUP(B12,'AE Tables'!$B$14:$E$23,$D$3,FALSE)," ")</f>
        <v xml:space="preserve"> </v>
      </c>
      <c r="E12" s="84" t="str">
        <f t="shared" si="0"/>
        <v xml:space="preserve"> </v>
      </c>
    </row>
    <row r="13" spans="1:5">
      <c r="A13" s="107"/>
      <c r="B13" s="103" t="s">
        <v>151</v>
      </c>
      <c r="C13" s="86"/>
      <c r="D13" s="84" t="str">
        <f>IF(C13&gt;0,VLOOKUP(B13,'AE Tables'!$B$14:$E$23,$D$3,FALSE)," ")</f>
        <v xml:space="preserve"> </v>
      </c>
      <c r="E13" s="84" t="str">
        <f t="shared" si="0"/>
        <v xml:space="preserve"> </v>
      </c>
    </row>
    <row r="14" spans="1:5">
      <c r="A14" s="107"/>
      <c r="B14" s="103" t="s">
        <v>152</v>
      </c>
      <c r="C14" s="86"/>
      <c r="D14" s="84" t="str">
        <f>IF(C14&gt;0,VLOOKUP(B14,'AE Tables'!$B$14:$E$23,$D$3,FALSE)," ")</f>
        <v xml:space="preserve"> </v>
      </c>
      <c r="E14" s="84" t="str">
        <f t="shared" si="0"/>
        <v xml:space="preserve"> </v>
      </c>
    </row>
    <row r="15" spans="1:5">
      <c r="A15" s="109"/>
      <c r="B15" s="103" t="s">
        <v>153</v>
      </c>
      <c r="C15" s="86"/>
      <c r="D15" s="84" t="str">
        <f>IF(C15&gt;0,VLOOKUP(B15,'AE Tables'!$B$14:$E$23,$D$3,FALSE)," ")</f>
        <v xml:space="preserve"> </v>
      </c>
      <c r="E15" s="84" t="str">
        <f t="shared" si="0"/>
        <v xml:space="preserve"> </v>
      </c>
    </row>
    <row r="16" spans="1:5">
      <c r="A16" s="107"/>
      <c r="B16" s="103"/>
      <c r="C16" s="86"/>
      <c r="D16" s="84"/>
      <c r="E16" s="84"/>
    </row>
    <row r="17" spans="1:5">
      <c r="A17" s="108" t="s">
        <v>155</v>
      </c>
      <c r="B17" s="103" t="s">
        <v>184</v>
      </c>
      <c r="C17" s="86"/>
      <c r="D17" s="84"/>
      <c r="E17" s="84"/>
    </row>
    <row r="18" spans="1:5">
      <c r="A18" s="107"/>
      <c r="B18" s="103" t="s">
        <v>185</v>
      </c>
      <c r="C18" s="86"/>
      <c r="D18" s="84"/>
      <c r="E18" s="84"/>
    </row>
    <row r="19" spans="1:5">
      <c r="A19" s="107"/>
      <c r="B19" s="103" t="s">
        <v>186</v>
      </c>
      <c r="C19" s="86"/>
      <c r="D19" s="84"/>
      <c r="E19" s="84"/>
    </row>
    <row r="20" spans="1:5">
      <c r="A20" s="107"/>
      <c r="B20" s="103" t="s">
        <v>187</v>
      </c>
      <c r="C20" s="86"/>
      <c r="D20" s="84"/>
      <c r="E20" s="84"/>
    </row>
    <row r="21" spans="1:5">
      <c r="A21" s="109"/>
      <c r="B21" s="103" t="s">
        <v>188</v>
      </c>
      <c r="C21" s="86"/>
      <c r="D21" s="84"/>
      <c r="E21" s="84"/>
    </row>
    <row r="22" spans="1:5">
      <c r="A22" s="107"/>
      <c r="B22" s="103"/>
      <c r="C22" s="86"/>
      <c r="D22" s="84"/>
      <c r="E22" s="84"/>
    </row>
    <row r="23" spans="1:5">
      <c r="A23" s="108" t="s">
        <v>165</v>
      </c>
      <c r="B23" s="103" t="s">
        <v>189</v>
      </c>
      <c r="C23" s="86"/>
      <c r="D23" s="84"/>
      <c r="E23" s="84"/>
    </row>
    <row r="24" spans="1:5">
      <c r="A24" s="107"/>
      <c r="B24" s="103" t="s">
        <v>190</v>
      </c>
      <c r="C24" s="86"/>
      <c r="D24" s="84"/>
      <c r="E24" s="84"/>
    </row>
    <row r="25" spans="1:5">
      <c r="A25" s="109"/>
      <c r="B25" s="103" t="s">
        <v>191</v>
      </c>
      <c r="C25" s="86"/>
      <c r="D25" s="84"/>
      <c r="E25" s="84"/>
    </row>
    <row r="26" spans="1:5">
      <c r="A26" s="107"/>
      <c r="B26" s="103"/>
      <c r="C26" s="86"/>
      <c r="D26" s="84"/>
      <c r="E26" s="84"/>
    </row>
    <row r="27" spans="1:5">
      <c r="A27" s="108" t="s">
        <v>192</v>
      </c>
      <c r="B27" s="103" t="s">
        <v>171</v>
      </c>
      <c r="C27" s="86"/>
      <c r="D27" s="84"/>
      <c r="E27" s="84"/>
    </row>
    <row r="28" spans="1:5">
      <c r="A28" s="107"/>
      <c r="B28" s="103" t="s">
        <v>172</v>
      </c>
      <c r="C28" s="86"/>
      <c r="D28" s="84"/>
      <c r="E28" s="84"/>
    </row>
    <row r="29" spans="1:5">
      <c r="A29" s="107"/>
      <c r="B29" s="103" t="s">
        <v>173</v>
      </c>
      <c r="C29" s="86"/>
      <c r="D29" s="84"/>
      <c r="E29" s="84"/>
    </row>
    <row r="30" spans="1:5">
      <c r="A30" s="109"/>
      <c r="B30" s="103" t="s">
        <v>174</v>
      </c>
      <c r="C30" s="86"/>
      <c r="D30" s="84"/>
      <c r="E30" s="84"/>
    </row>
    <row r="31" spans="1:5" ht="15.75" thickBot="1">
      <c r="A31" s="107"/>
      <c r="B31" s="104"/>
      <c r="C31" s="88"/>
      <c r="D31" s="88"/>
      <c r="E31" s="88"/>
    </row>
    <row r="32" spans="1:5" ht="15.75" thickBot="1">
      <c r="A32" s="110"/>
      <c r="B32" s="105" t="s">
        <v>193</v>
      </c>
      <c r="C32" s="98" t="str">
        <f>IF(SUM(C6:C30)&gt;0,SUM(C6:C30)&gt;0," ")</f>
        <v xml:space="preserve"> </v>
      </c>
      <c r="D32" s="97"/>
      <c r="E32" s="99" t="str">
        <f>IF(SUM(E6:E30)&gt;0,SUM(E6:E30)&gt;0," ")</f>
        <v xml:space="preserve"> </v>
      </c>
    </row>
  </sheetData>
  <sheetProtection sheet="1" objects="1" scenarios="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FDC7FA3-6A37-4834-B7BE-0F7FBFD47FC7}">
          <x14:formula1>
            <xm:f>'AE Tables'!$B$10:$E$10</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L14"/>
  <sheetViews>
    <sheetView zoomScale="120" zoomScaleNormal="120" workbookViewId="0">
      <selection activeCell="D11" sqref="D11"/>
    </sheetView>
  </sheetViews>
  <sheetFormatPr defaultRowHeight="15"/>
  <cols>
    <col min="1" max="1" width="17.42578125" customWidth="1"/>
    <col min="4" max="4" width="12.140625" customWidth="1"/>
    <col min="5" max="5" width="12.85546875" customWidth="1"/>
    <col min="6" max="6" width="13.42578125" customWidth="1"/>
  </cols>
  <sheetData>
    <row r="1" spans="1:12" ht="18">
      <c r="A1" s="46" t="s">
        <v>194</v>
      </c>
      <c r="B1" s="47"/>
      <c r="C1" s="47"/>
      <c r="D1" s="47"/>
      <c r="E1" s="47"/>
      <c r="F1" s="47"/>
      <c r="G1" s="47"/>
      <c r="H1" s="47"/>
      <c r="I1" s="47"/>
      <c r="J1" s="47"/>
    </row>
    <row r="2" spans="1:12">
      <c r="A2" s="47"/>
      <c r="B2" s="47"/>
      <c r="C2" s="47"/>
      <c r="D2" s="47"/>
      <c r="E2" s="47"/>
      <c r="F2" s="47"/>
      <c r="G2" s="47"/>
      <c r="H2" s="47"/>
      <c r="I2" s="47"/>
      <c r="J2" s="47"/>
    </row>
    <row r="3" spans="1:12">
      <c r="A3" s="48" t="s">
        <v>195</v>
      </c>
      <c r="B3" s="219" t="s">
        <v>196</v>
      </c>
      <c r="C3" s="219"/>
      <c r="D3" s="47"/>
      <c r="E3" s="47"/>
      <c r="F3" s="47"/>
      <c r="G3" s="47"/>
      <c r="H3" s="47"/>
      <c r="I3" s="47"/>
      <c r="J3" s="47"/>
    </row>
    <row r="4" spans="1:12" ht="15" customHeight="1">
      <c r="A4" s="48" t="s">
        <v>197</v>
      </c>
      <c r="B4" s="220">
        <v>1141</v>
      </c>
      <c r="C4" s="220"/>
      <c r="D4" s="47"/>
      <c r="E4" s="47"/>
      <c r="F4" s="47"/>
      <c r="G4" s="47"/>
      <c r="H4" s="47"/>
      <c r="I4" s="47"/>
      <c r="J4" s="47"/>
    </row>
    <row r="5" spans="1:12">
      <c r="A5" s="49"/>
      <c r="B5" s="47"/>
      <c r="C5" s="47"/>
      <c r="D5" s="47"/>
      <c r="E5" s="47"/>
      <c r="F5" s="47"/>
      <c r="G5" s="47"/>
      <c r="H5" s="47"/>
      <c r="I5" s="47"/>
      <c r="J5" s="47"/>
    </row>
    <row r="6" spans="1:12" ht="90">
      <c r="A6" s="50"/>
      <c r="B6" s="51" t="s">
        <v>198</v>
      </c>
      <c r="C6" s="51" t="s">
        <v>199</v>
      </c>
      <c r="D6" s="51" t="s">
        <v>200</v>
      </c>
      <c r="E6" s="51" t="s">
        <v>201</v>
      </c>
      <c r="F6" s="51" t="s">
        <v>81</v>
      </c>
      <c r="G6" s="51" t="s">
        <v>202</v>
      </c>
      <c r="H6" s="51" t="s">
        <v>79</v>
      </c>
      <c r="I6" s="51" t="s">
        <v>203</v>
      </c>
      <c r="J6" s="47"/>
    </row>
    <row r="7" spans="1:12">
      <c r="A7" s="58" t="s">
        <v>204</v>
      </c>
      <c r="B7" s="202">
        <v>218</v>
      </c>
      <c r="C7" s="59">
        <v>0.19106000000000001</v>
      </c>
      <c r="D7" s="202">
        <v>1300</v>
      </c>
      <c r="E7" s="59">
        <v>0</v>
      </c>
      <c r="F7" s="60">
        <f>(D7*C7)-(C7*D7*E7)</f>
        <v>248.37800000000001</v>
      </c>
      <c r="G7" s="59">
        <v>0</v>
      </c>
      <c r="H7" s="60">
        <f>F7*G7</f>
        <v>0</v>
      </c>
      <c r="I7" s="52">
        <f>F7-(F7*G7)</f>
        <v>248.37800000000001</v>
      </c>
      <c r="J7" s="47"/>
      <c r="K7" t="s">
        <v>205</v>
      </c>
      <c r="L7">
        <f>379/1141</f>
        <v>0.33216476774758985</v>
      </c>
    </row>
    <row r="8" spans="1:12">
      <c r="A8" s="58" t="s">
        <v>206</v>
      </c>
      <c r="B8" s="202">
        <v>219</v>
      </c>
      <c r="C8" s="59">
        <v>0.19194</v>
      </c>
      <c r="D8" s="202">
        <v>300</v>
      </c>
      <c r="E8" s="59">
        <v>0</v>
      </c>
      <c r="F8" s="60">
        <f t="shared" ref="F8:F11" si="0">(D8*C8)-(C8*D8*E8)</f>
        <v>57.582000000000001</v>
      </c>
      <c r="G8" s="59">
        <v>0</v>
      </c>
      <c r="H8" s="60">
        <f t="shared" ref="H8:H11" si="1">F8*G8</f>
        <v>0</v>
      </c>
      <c r="I8" s="52">
        <f t="shared" ref="I8:I11" si="2">F8-(F8*G8)</f>
        <v>57.582000000000001</v>
      </c>
      <c r="J8" s="47"/>
      <c r="K8" t="s">
        <v>207</v>
      </c>
    </row>
    <row r="9" spans="1:12">
      <c r="A9" s="58" t="s">
        <v>208</v>
      </c>
      <c r="B9" s="202">
        <v>325</v>
      </c>
      <c r="C9" s="59">
        <v>0.2848</v>
      </c>
      <c r="D9" s="202">
        <v>636</v>
      </c>
      <c r="E9" s="59">
        <v>0</v>
      </c>
      <c r="F9" s="60">
        <f t="shared" si="0"/>
        <v>181.1328</v>
      </c>
      <c r="G9" s="59">
        <v>0</v>
      </c>
      <c r="H9" s="60">
        <f t="shared" si="1"/>
        <v>0</v>
      </c>
      <c r="I9" s="52">
        <f t="shared" si="2"/>
        <v>181.1328</v>
      </c>
      <c r="J9" s="47"/>
      <c r="K9" t="s">
        <v>209</v>
      </c>
    </row>
    <row r="10" spans="1:12">
      <c r="A10" s="58" t="s">
        <v>210</v>
      </c>
      <c r="B10" s="202">
        <v>379</v>
      </c>
      <c r="C10" s="59">
        <v>0.3322</v>
      </c>
      <c r="D10" s="202">
        <v>600</v>
      </c>
      <c r="E10" s="59">
        <v>0</v>
      </c>
      <c r="F10" s="60">
        <f t="shared" si="0"/>
        <v>199.32</v>
      </c>
      <c r="G10" s="59">
        <v>0</v>
      </c>
      <c r="H10" s="60">
        <f t="shared" si="1"/>
        <v>0</v>
      </c>
      <c r="I10" s="52">
        <f t="shared" si="2"/>
        <v>199.32</v>
      </c>
      <c r="J10" s="47"/>
      <c r="K10" t="s">
        <v>211</v>
      </c>
    </row>
    <row r="11" spans="1:12" ht="15" customHeight="1">
      <c r="A11" s="58" t="s">
        <v>212</v>
      </c>
      <c r="B11" s="202"/>
      <c r="C11" s="59">
        <v>0</v>
      </c>
      <c r="D11" s="202">
        <v>0</v>
      </c>
      <c r="E11" s="59">
        <v>0</v>
      </c>
      <c r="F11" s="60">
        <f t="shared" si="0"/>
        <v>0</v>
      </c>
      <c r="G11" s="59">
        <v>0</v>
      </c>
      <c r="H11" s="60">
        <f t="shared" si="1"/>
        <v>0</v>
      </c>
      <c r="I11" s="52">
        <f t="shared" si="2"/>
        <v>0</v>
      </c>
      <c r="J11" s="47"/>
    </row>
    <row r="12" spans="1:12">
      <c r="A12" s="53"/>
      <c r="B12" s="54"/>
      <c r="C12" s="54"/>
      <c r="D12" s="54"/>
      <c r="E12" s="54"/>
      <c r="F12" s="54"/>
      <c r="G12" s="54"/>
      <c r="H12" s="54"/>
      <c r="I12" s="55"/>
      <c r="J12" s="47"/>
    </row>
    <row r="13" spans="1:12" ht="51.75">
      <c r="A13" s="51" t="s">
        <v>213</v>
      </c>
      <c r="B13" s="56">
        <f>SUM(B7:B11)</f>
        <v>1141</v>
      </c>
      <c r="C13" s="61">
        <f>SUM(C7:C11)</f>
        <v>1</v>
      </c>
      <c r="D13" s="57"/>
      <c r="E13" s="221" t="s">
        <v>214</v>
      </c>
      <c r="F13" s="222"/>
      <c r="G13" s="223"/>
      <c r="H13" s="62">
        <f>SUM(H7:H11)</f>
        <v>0</v>
      </c>
      <c r="I13" s="63">
        <f>SUM(I7:I11)</f>
        <v>686.41280000000006</v>
      </c>
      <c r="J13" s="47"/>
    </row>
    <row r="14" spans="1:12">
      <c r="A14" s="47"/>
      <c r="B14" s="47"/>
      <c r="C14" s="47"/>
      <c r="D14" s="47"/>
      <c r="E14" s="47"/>
      <c r="F14" s="47"/>
      <c r="G14" s="47"/>
      <c r="H14" s="47"/>
      <c r="I14" s="47"/>
      <c r="J14" s="47"/>
    </row>
  </sheetData>
  <mergeCells count="3">
    <mergeCell ref="B3:C3"/>
    <mergeCell ref="B4:C4"/>
    <mergeCell ref="E13:G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354D0A0A409645BA22C0FB36690E5A" ma:contentTypeVersion="12" ma:contentTypeDescription="Create a new document." ma:contentTypeScope="" ma:versionID="846d07fbd60474b7091033a1db828094">
  <xsd:schema xmlns:xsd="http://www.w3.org/2001/XMLSchema" xmlns:xs="http://www.w3.org/2001/XMLSchema" xmlns:p="http://schemas.microsoft.com/office/2006/metadata/properties" xmlns:ns2="97e828bd-3d99-406e-b42a-5a147c174f06" xmlns:ns3="a92b6a2d-da48-4395-b36d-a35b77eb2e83" targetNamespace="http://schemas.microsoft.com/office/2006/metadata/properties" ma:root="true" ma:fieldsID="5bdd25de30db386decbf183e94cd91ac" ns2:_="" ns3:_="">
    <xsd:import namespace="97e828bd-3d99-406e-b42a-5a147c174f06"/>
    <xsd:import namespace="a92b6a2d-da48-4395-b36d-a35b77eb2e8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828bd-3d99-406e-b42a-5a147c174f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2b6a2d-da48-4395-b36d-a35b77eb2e8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83102E-AFD0-4DDF-8BA8-60945653BB59}"/>
</file>

<file path=customXml/itemProps2.xml><?xml version="1.0" encoding="utf-8"?>
<ds:datastoreItem xmlns:ds="http://schemas.openxmlformats.org/officeDocument/2006/customXml" ds:itemID="{5ED9CB6D-BFDD-4192-B195-193F4D9DB38A}"/>
</file>

<file path=customXml/itemProps3.xml><?xml version="1.0" encoding="utf-8"?>
<ds:datastoreItem xmlns:ds="http://schemas.openxmlformats.org/officeDocument/2006/customXml" ds:itemID="{6ED23959-46B8-4C3F-BBB2-48CEFBBEF2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 &amp; Liz Paton</dc:creator>
  <cp:keywords/>
  <dc:description/>
  <cp:lastModifiedBy/>
  <cp:revision/>
  <dcterms:created xsi:type="dcterms:W3CDTF">2014-12-06T01:39:30Z</dcterms:created>
  <dcterms:modified xsi:type="dcterms:W3CDTF">2023-06-13T01:38:35Z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0x0101000C354D0A0A409645BA22C0FB36690E5A</vt:lpwstr>
  </property>
</Properties>
</file>